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8FD" lockStructure="1"/>
  <bookViews>
    <workbookView xWindow="240" yWindow="105" windowWidth="20115" windowHeight="7680"/>
  </bookViews>
  <sheets>
    <sheet name="Honorarios CC" sheetId="1" r:id="rId1"/>
  </sheets>
  <calcPr calcId="145621"/>
</workbook>
</file>

<file path=xl/calcChain.xml><?xml version="1.0" encoding="utf-8"?>
<calcChain xmlns="http://schemas.openxmlformats.org/spreadsheetml/2006/main">
  <c r="C13" i="1" l="1"/>
  <c r="S23" i="1"/>
  <c r="M29" i="1"/>
  <c r="M19" i="1"/>
  <c r="N29" i="1"/>
  <c r="N19" i="1"/>
  <c r="L19" i="1"/>
  <c r="K19" i="1"/>
  <c r="K21" i="1" s="1"/>
  <c r="K25" i="1" s="1"/>
  <c r="M21" i="1" l="1"/>
  <c r="E19" i="1"/>
  <c r="N21" i="1"/>
  <c r="N23" i="1" s="1"/>
  <c r="N31" i="1" s="1"/>
  <c r="S24" i="1"/>
  <c r="S25" i="1"/>
  <c r="K23" i="1"/>
  <c r="M23" i="1" l="1"/>
  <c r="M31" i="1" s="1"/>
  <c r="K27" i="1"/>
  <c r="K29" i="1" l="1"/>
  <c r="K31" i="1" l="1"/>
  <c r="L27" i="1" l="1"/>
  <c r="E27" i="1" s="1"/>
  <c r="L21" i="1"/>
  <c r="E21" i="1" s="1"/>
  <c r="L25" i="1" l="1"/>
  <c r="E25" i="1" s="1"/>
  <c r="L23" i="1"/>
  <c r="E23" i="1" s="1"/>
  <c r="L29" i="1" l="1"/>
  <c r="E29" i="1" s="1"/>
  <c r="L31" i="1" l="1"/>
  <c r="E31" i="1" s="1"/>
  <c r="B35" i="1" s="1"/>
</calcChain>
</file>

<file path=xl/sharedStrings.xml><?xml version="1.0" encoding="utf-8"?>
<sst xmlns="http://schemas.openxmlformats.org/spreadsheetml/2006/main" count="35" uniqueCount="30">
  <si>
    <t>NO</t>
  </si>
  <si>
    <t>SI</t>
  </si>
  <si>
    <t>Honorarios</t>
  </si>
  <si>
    <t>IVA</t>
  </si>
  <si>
    <t>IVA Retenido</t>
  </si>
  <si>
    <t>Subtotal</t>
  </si>
  <si>
    <t>ISR retenido</t>
  </si>
  <si>
    <t>Total Retenciones</t>
  </si>
  <si>
    <t>Total</t>
  </si>
  <si>
    <t>Lo que significa:</t>
  </si>
  <si>
    <t>De una factura de honorarios que usted emita por $</t>
  </si>
  <si>
    <t> pesos M/N.</t>
  </si>
  <si>
    <t>, se le retendrá IVA  por la cantidad de $</t>
  </si>
  <si>
    <t xml:space="preserve"> y se le retendrá ISR por la cantidad de $</t>
  </si>
  <si>
    <t>Elige una opción</t>
  </si>
  <si>
    <t>Persona moral</t>
  </si>
  <si>
    <t>Persona física</t>
  </si>
  <si>
    <t>IMPORTE A CALCULAR</t>
  </si>
  <si>
    <t>BRUTO</t>
  </si>
  <si>
    <t>NETO</t>
  </si>
  <si>
    <t>MORAL</t>
  </si>
  <si>
    <t>FISICA</t>
  </si>
  <si>
    <t>CALCULADORA DE HONORARIOS PERSONAS FISICAS Y MORALES</t>
  </si>
  <si>
    <t>El comprobante lo expido a una:</t>
  </si>
  <si>
    <t>1.</t>
  </si>
  <si>
    <t>2.</t>
  </si>
  <si>
    <t>. Esto quiere decir que usted recibirá un total neto de $</t>
  </si>
  <si>
    <t>3.</t>
  </si>
  <si>
    <t>, el cálculo arrojará un IVA a pagar por $</t>
  </si>
  <si>
    <t>El monto es lo que quiero cobrar NETO?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</si>
</sst>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000_-;\-* #,##0.000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6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rgb="FFFFFF00"/>
        </stop>
        <stop position="0.5">
          <color theme="2" tint="-9.8025452436902985E-2"/>
        </stop>
        <stop position="1">
          <color rgb="FFFFFF00"/>
        </stop>
      </gradientFill>
    </fill>
    <fill>
      <gradientFill degree="90">
        <stop position="0">
          <color rgb="FF00B050"/>
        </stop>
        <stop position="0.5">
          <color theme="0" tint="-0.1490218817712943"/>
        </stop>
        <stop position="1">
          <color rgb="FF00B050"/>
        </stop>
      </gradientFill>
    </fill>
    <fill>
      <patternFill patternType="lightGray">
        <fgColor theme="3" tint="0.39994506668294322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3" fontId="0" fillId="6" borderId="1" xfId="1" applyFont="1" applyFill="1" applyBorder="1" applyProtection="1"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4" borderId="20" xfId="0" applyFill="1" applyBorder="1" applyProtection="1">
      <protection locked="0" hidden="1"/>
    </xf>
    <xf numFmtId="0" fontId="0" fillId="4" borderId="11" xfId="0" applyFill="1" applyBorder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right"/>
      <protection hidden="1"/>
    </xf>
    <xf numFmtId="43" fontId="6" fillId="2" borderId="1" xfId="1" applyFont="1" applyFill="1" applyBorder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9" fontId="0" fillId="0" borderId="3" xfId="0" applyNumberFormat="1" applyBorder="1" applyAlignment="1" applyProtection="1">
      <alignment horizontal="right"/>
      <protection hidden="1"/>
    </xf>
    <xf numFmtId="49" fontId="0" fillId="0" borderId="4" xfId="0" applyNumberFormat="1" applyBorder="1" applyAlignment="1" applyProtection="1">
      <alignment horizontal="right"/>
      <protection hidden="1"/>
    </xf>
    <xf numFmtId="49" fontId="0" fillId="0" borderId="5" xfId="0" applyNumberFormat="1" applyBorder="1" applyAlignment="1" applyProtection="1">
      <alignment horizontal="right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0" fillId="6" borderId="9" xfId="0" applyFill="1" applyBorder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 vertical="center"/>
      <protection hidden="1"/>
    </xf>
    <xf numFmtId="43" fontId="9" fillId="7" borderId="20" xfId="1" applyFont="1" applyFill="1" applyBorder="1" applyAlignment="1" applyProtection="1">
      <alignment horizontal="center" vertical="center"/>
      <protection locked="0" hidden="1"/>
    </xf>
    <xf numFmtId="43" fontId="9" fillId="7" borderId="11" xfId="1" applyFont="1" applyFill="1" applyBorder="1" applyAlignment="1" applyProtection="1">
      <alignment horizontal="center" vertical="center"/>
      <protection locked="0"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left"/>
      <protection hidden="1"/>
    </xf>
    <xf numFmtId="0" fontId="0" fillId="5" borderId="9" xfId="0" applyFill="1" applyBorder="1" applyAlignment="1" applyProtection="1">
      <alignment horizontal="left"/>
      <protection hidden="1"/>
    </xf>
    <xf numFmtId="0" fontId="0" fillId="5" borderId="10" xfId="0" applyFill="1" applyBorder="1" applyAlignment="1" applyProtection="1">
      <alignment horizontal="left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rfc.online" TargetMode="External"/><Relationship Id="rId1" Type="http://schemas.openxmlformats.org/officeDocument/2006/relationships/hyperlink" Target="http://contadorcontado.com/category/calculadoras-fiscal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17</xdr:row>
      <xdr:rowOff>28575</xdr:rowOff>
    </xdr:from>
    <xdr:to>
      <xdr:col>1</xdr:col>
      <xdr:colOff>1095375</xdr:colOff>
      <xdr:row>20</xdr:row>
      <xdr:rowOff>152400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38151" y="3467100"/>
          <a:ext cx="2200274" cy="7239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800" b="1" i="1"/>
            <a:t>Más calculadoras</a:t>
          </a:r>
          <a:r>
            <a:rPr lang="es-MX" sz="1800" b="1" i="1" baseline="0"/>
            <a:t> </a:t>
          </a:r>
        </a:p>
        <a:p>
          <a:pPr algn="ctr"/>
          <a:r>
            <a:rPr lang="es-MX" sz="1800" b="1" i="1"/>
            <a:t>click aquí</a:t>
          </a:r>
        </a:p>
        <a:p>
          <a:pPr algn="l"/>
          <a:endParaRPr lang="es-MX" sz="1100"/>
        </a:p>
      </xdr:txBody>
    </xdr:sp>
    <xdr:clientData/>
  </xdr:twoCellAnchor>
  <xdr:twoCellAnchor>
    <xdr:from>
      <xdr:col>5</xdr:col>
      <xdr:colOff>570135</xdr:colOff>
      <xdr:row>17</xdr:row>
      <xdr:rowOff>40822</xdr:rowOff>
    </xdr:from>
    <xdr:to>
      <xdr:col>8</xdr:col>
      <xdr:colOff>53065</xdr:colOff>
      <xdr:row>20</xdr:row>
      <xdr:rowOff>122464</xdr:rowOff>
    </xdr:to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7037610" y="3393622"/>
          <a:ext cx="1902280" cy="681717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 b="1" i="1"/>
            <a:t>Consulta</a:t>
          </a:r>
          <a:r>
            <a:rPr lang="es-MX" sz="1600" b="1" i="1" baseline="0"/>
            <a:t> tu RFC click aquí</a:t>
          </a:r>
          <a:endParaRPr lang="es-MX" sz="1200" b="1" i="1"/>
        </a:p>
      </xdr:txBody>
    </xdr:sp>
    <xdr:clientData/>
  </xdr:twoCellAnchor>
  <xdr:twoCellAnchor editAs="oneCell">
    <xdr:from>
      <xdr:col>0</xdr:col>
      <xdr:colOff>317499</xdr:colOff>
      <xdr:row>0</xdr:row>
      <xdr:rowOff>0</xdr:rowOff>
    </xdr:from>
    <xdr:to>
      <xdr:col>7</xdr:col>
      <xdr:colOff>328082</xdr:colOff>
      <xdr:row>6</xdr:row>
      <xdr:rowOff>84667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0"/>
          <a:ext cx="8456083" cy="1227667"/>
        </a:xfrm>
        <a:prstGeom prst="roundRect">
          <a:avLst>
            <a:gd name="adj" fmla="val 16667"/>
          </a:avLst>
        </a:prstGeom>
        <a:ln>
          <a:solidFill>
            <a:srgbClr val="00B0F0"/>
          </a:solidFill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40"/>
  <sheetViews>
    <sheetView showGridLines="0" tabSelected="1" topLeftCell="A19" zoomScale="90" zoomScaleNormal="90" workbookViewId="0">
      <selection activeCell="J1" sqref="J1:XFD1048576"/>
    </sheetView>
  </sheetViews>
  <sheetFormatPr baseColWidth="10" defaultColWidth="0" defaultRowHeight="15" zeroHeight="1" x14ac:dyDescent="0.25"/>
  <cols>
    <col min="1" max="1" width="23.140625" style="1" customWidth="1"/>
    <col min="2" max="2" width="24.5703125" style="1" customWidth="1"/>
    <col min="3" max="3" width="21.7109375" style="1" customWidth="1"/>
    <col min="4" max="4" width="11.42578125" style="1" customWidth="1"/>
    <col min="5" max="7" width="15.28515625" style="1" customWidth="1"/>
    <col min="8" max="8" width="5.7109375" style="1" customWidth="1"/>
    <col min="9" max="9" width="11.42578125" style="1" customWidth="1"/>
    <col min="10" max="12" width="11.42578125" style="1" hidden="1"/>
    <col min="13" max="14" width="11.85546875" style="1" hidden="1"/>
    <col min="15" max="15" width="11.42578125" style="1" hidden="1"/>
    <col min="16" max="16" width="11.28515625" style="1" hidden="1"/>
    <col min="17" max="16384" width="11.42578125" style="1" hidden="1"/>
  </cols>
  <sheetData>
    <row r="1" spans="2:17" x14ac:dyDescent="0.25"/>
    <row r="2" spans="2:17" x14ac:dyDescent="0.25"/>
    <row r="3" spans="2:17" x14ac:dyDescent="0.25"/>
    <row r="4" spans="2:17" x14ac:dyDescent="0.25"/>
    <row r="5" spans="2:17" x14ac:dyDescent="0.25"/>
    <row r="6" spans="2:17" x14ac:dyDescent="0.25"/>
    <row r="7" spans="2:17" x14ac:dyDescent="0.25"/>
    <row r="8" spans="2:17" x14ac:dyDescent="0.25"/>
    <row r="9" spans="2:17" ht="18.75" x14ac:dyDescent="0.3">
      <c r="B9" s="19" t="s">
        <v>22</v>
      </c>
      <c r="C9" s="19"/>
      <c r="D9" s="19"/>
      <c r="E9" s="19"/>
      <c r="F9" s="19"/>
      <c r="G9" s="19"/>
    </row>
    <row r="10" spans="2:17" x14ac:dyDescent="0.25">
      <c r="B10" s="2"/>
      <c r="C10" s="2"/>
      <c r="D10" s="2"/>
      <c r="E10" s="2"/>
      <c r="F10" s="2"/>
    </row>
    <row r="11" spans="2:17" ht="23.25" customHeight="1" thickBot="1" x14ac:dyDescent="0.3">
      <c r="B11" s="26" t="s">
        <v>23</v>
      </c>
      <c r="C11" s="26"/>
    </row>
    <row r="12" spans="2:17" ht="15.75" thickBot="1" x14ac:dyDescent="0.3">
      <c r="B12" s="17" t="s">
        <v>24</v>
      </c>
      <c r="C12" s="15" t="s">
        <v>14</v>
      </c>
    </row>
    <row r="13" spans="2:17" ht="15.75" thickBot="1" x14ac:dyDescent="0.3">
      <c r="C13" s="47" t="str">
        <f>IF(C12="Elige una opción","",Q16)</f>
        <v/>
      </c>
      <c r="D13" s="48"/>
      <c r="E13" s="49"/>
    </row>
    <row r="14" spans="2:17" ht="15.75" thickBot="1" x14ac:dyDescent="0.3">
      <c r="C14" s="20" t="s">
        <v>25</v>
      </c>
      <c r="D14" s="21"/>
      <c r="E14" s="16" t="s">
        <v>14</v>
      </c>
      <c r="F14" s="3"/>
      <c r="G14" s="3"/>
    </row>
    <row r="15" spans="2:17" ht="15.75" thickBot="1" x14ac:dyDescent="0.3"/>
    <row r="16" spans="2:17" x14ac:dyDescent="0.25">
      <c r="B16" s="22" t="s">
        <v>27</v>
      </c>
      <c r="C16" s="29" t="s">
        <v>17</v>
      </c>
      <c r="D16" s="30"/>
      <c r="E16" s="33">
        <v>10000</v>
      </c>
      <c r="I16" s="4"/>
      <c r="J16" s="4"/>
      <c r="K16" s="4"/>
      <c r="L16" s="4"/>
      <c r="Q16" s="5" t="s">
        <v>29</v>
      </c>
    </row>
    <row r="17" spans="2:28" ht="15.75" thickBot="1" x14ac:dyDescent="0.3">
      <c r="B17" s="22"/>
      <c r="C17" s="31"/>
      <c r="D17" s="32"/>
      <c r="E17" s="34"/>
      <c r="K17" s="44" t="s">
        <v>20</v>
      </c>
      <c r="L17" s="44"/>
      <c r="M17" s="44" t="s">
        <v>21</v>
      </c>
      <c r="N17" s="44"/>
      <c r="Q17" s="5" t="s">
        <v>14</v>
      </c>
    </row>
    <row r="18" spans="2:28" ht="15.75" thickBot="1" x14ac:dyDescent="0.3">
      <c r="C18" s="23"/>
      <c r="D18" s="24"/>
      <c r="E18" s="25"/>
      <c r="K18" s="1" t="s">
        <v>18</v>
      </c>
      <c r="L18" s="1" t="s">
        <v>19</v>
      </c>
      <c r="M18" s="1" t="s">
        <v>18</v>
      </c>
      <c r="N18" s="1" t="s">
        <v>19</v>
      </c>
      <c r="Q18" s="5" t="s">
        <v>15</v>
      </c>
    </row>
    <row r="19" spans="2:28" ht="15.75" thickBot="1" x14ac:dyDescent="0.3">
      <c r="C19" s="27" t="s">
        <v>2</v>
      </c>
      <c r="D19" s="28"/>
      <c r="E19" s="6">
        <f>IF($E$16="",0,TRUNC(IF($C$12="Persona moral",IF($E$14="SI",L19,K19),IF($E$14="si",N19,M19)),2))</f>
        <v>10000</v>
      </c>
      <c r="F19" s="4"/>
      <c r="K19" s="4">
        <f>+E16</f>
        <v>10000</v>
      </c>
      <c r="L19" s="4">
        <f>TRUNC(E16/Q21,2)</f>
        <v>10489.51</v>
      </c>
      <c r="M19" s="7">
        <f>+E16</f>
        <v>10000</v>
      </c>
      <c r="N19" s="4">
        <f>+E16/1.16</f>
        <v>8620.6896551724149</v>
      </c>
      <c r="Q19" s="5" t="s">
        <v>16</v>
      </c>
    </row>
    <row r="20" spans="2:28" ht="15.75" thickBot="1" x14ac:dyDescent="0.3">
      <c r="C20" s="23"/>
      <c r="D20" s="24"/>
      <c r="E20" s="25"/>
      <c r="F20" s="4"/>
      <c r="K20" s="4"/>
      <c r="L20" s="4"/>
    </row>
    <row r="21" spans="2:28" ht="15.75" thickBot="1" x14ac:dyDescent="0.3">
      <c r="C21" s="27" t="s">
        <v>3</v>
      </c>
      <c r="D21" s="28"/>
      <c r="E21" s="6">
        <f>IF($E$16="",0,TRUNC(IF($C$12="Persona moral",IF($E$14="SI",L21,K21),IF($E$14="si",N21,M21)),2))</f>
        <v>1600</v>
      </c>
      <c r="F21" s="4"/>
      <c r="K21" s="4">
        <f>+K19*0.16</f>
        <v>1600</v>
      </c>
      <c r="L21" s="4">
        <f>TRUNC(L19*0.16,2)</f>
        <v>1678.32</v>
      </c>
      <c r="M21" s="4">
        <f>+M19*0.16</f>
        <v>1600</v>
      </c>
      <c r="N21" s="4">
        <f>+N19*0.16</f>
        <v>1379.3103448275865</v>
      </c>
      <c r="Q21" s="8">
        <v>0.95333332999999998</v>
      </c>
    </row>
    <row r="22" spans="2:28" ht="15.75" thickBot="1" x14ac:dyDescent="0.3">
      <c r="C22" s="23"/>
      <c r="D22" s="24"/>
      <c r="E22" s="25"/>
      <c r="F22" s="4"/>
      <c r="K22" s="4"/>
      <c r="L22" s="4"/>
      <c r="M22" s="4"/>
      <c r="N22" s="4"/>
      <c r="P22" s="5"/>
    </row>
    <row r="23" spans="2:28" ht="15.75" thickBot="1" x14ac:dyDescent="0.3">
      <c r="C23" s="27" t="s">
        <v>5</v>
      </c>
      <c r="D23" s="28"/>
      <c r="E23" s="6">
        <f>IF($E$16="",0,TRUNC(IF($C$12="Persona moral",IF($E$14="SI",L23,K23),IF($E$14="si",N23,M23)),2))</f>
        <v>11600</v>
      </c>
      <c r="F23" s="4"/>
      <c r="K23" s="4">
        <f>+K19+K21</f>
        <v>11600</v>
      </c>
      <c r="L23" s="4">
        <f>TRUNC(L19+L21,2)</f>
        <v>12167.83</v>
      </c>
      <c r="M23" s="4">
        <f>+M19+M21</f>
        <v>11600</v>
      </c>
      <c r="N23" s="4">
        <f>+N19+N21</f>
        <v>10000.000000000002</v>
      </c>
      <c r="P23" s="5"/>
      <c r="Q23" s="9" t="s">
        <v>14</v>
      </c>
      <c r="S23" s="1" t="str">
        <f>+Q23</f>
        <v>Elige una opción</v>
      </c>
    </row>
    <row r="24" spans="2:28" ht="15" customHeight="1" thickBot="1" x14ac:dyDescent="0.35">
      <c r="C24" s="23"/>
      <c r="D24" s="24"/>
      <c r="E24" s="25"/>
      <c r="F24" s="4"/>
      <c r="K24" s="4"/>
      <c r="L24" s="4"/>
      <c r="P24" s="10"/>
      <c r="Q24" s="9" t="s">
        <v>1</v>
      </c>
      <c r="R24" s="10"/>
      <c r="S24" s="1" t="str">
        <f>IF(C13="","",Q24)</f>
        <v/>
      </c>
      <c r="T24" s="10"/>
      <c r="U24" s="10"/>
      <c r="V24" s="10"/>
      <c r="W24" s="10"/>
      <c r="X24" s="10"/>
      <c r="Y24" s="10"/>
      <c r="Z24" s="10"/>
      <c r="AA24" s="10"/>
      <c r="AB24" s="10"/>
    </row>
    <row r="25" spans="2:28" ht="15" customHeight="1" thickBot="1" x14ac:dyDescent="0.35">
      <c r="C25" s="27" t="s">
        <v>4</v>
      </c>
      <c r="D25" s="28"/>
      <c r="E25" s="6">
        <f>IF($E$16="",0,TRUNC(IF($C$12="Persona moral",IF($E$14="SI",L25,K25),IF($E$14="si",N25,M25)),2))</f>
        <v>0</v>
      </c>
      <c r="F25" s="4"/>
      <c r="K25" s="4">
        <f>+(K21/3)*2</f>
        <v>1066.6666666666667</v>
      </c>
      <c r="L25" s="4">
        <f>TRUNC((L21/3)*2,2)</f>
        <v>1118.8800000000001</v>
      </c>
      <c r="M25" s="1">
        <v>0</v>
      </c>
      <c r="N25" s="1">
        <v>0</v>
      </c>
      <c r="P25" s="10"/>
      <c r="Q25" s="9" t="s">
        <v>0</v>
      </c>
      <c r="R25" s="10"/>
      <c r="S25" s="1" t="str">
        <f>IF(C13="","",Q25)</f>
        <v/>
      </c>
      <c r="T25" s="10"/>
      <c r="U25" s="10"/>
      <c r="V25" s="10"/>
      <c r="W25" s="10"/>
      <c r="X25" s="10"/>
      <c r="Y25" s="10"/>
      <c r="Z25" s="10"/>
      <c r="AA25" s="10"/>
      <c r="AB25" s="10"/>
    </row>
    <row r="26" spans="2:28" ht="15" customHeight="1" thickBot="1" x14ac:dyDescent="0.35">
      <c r="C26" s="23"/>
      <c r="D26" s="24"/>
      <c r="E26" s="25"/>
      <c r="F26" s="4"/>
      <c r="K26" s="4"/>
      <c r="L26" s="4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2:28" ht="15" customHeight="1" thickBot="1" x14ac:dyDescent="0.35">
      <c r="C27" s="27" t="s">
        <v>6</v>
      </c>
      <c r="D27" s="28"/>
      <c r="E27" s="6">
        <f>IF($E$16="",0,TRUNC(IF($C$12="Persona moral",IF($E$14="SI",L27,K27),IF($E$14="si",N27,M27)),2))</f>
        <v>0</v>
      </c>
      <c r="F27" s="4"/>
      <c r="K27" s="4">
        <f>+K19*0.1</f>
        <v>1000</v>
      </c>
      <c r="L27" s="4">
        <f>TRUNC(L19*0.1,2)</f>
        <v>1048.95</v>
      </c>
      <c r="M27" s="1">
        <v>0</v>
      </c>
      <c r="N27" s="1">
        <v>0</v>
      </c>
      <c r="Q27" s="10"/>
    </row>
    <row r="28" spans="2:28" ht="15.75" thickBot="1" x14ac:dyDescent="0.3">
      <c r="C28" s="23"/>
      <c r="D28" s="24"/>
      <c r="E28" s="25"/>
      <c r="F28" s="4"/>
      <c r="K28" s="4"/>
      <c r="L28" s="4"/>
    </row>
    <row r="29" spans="2:28" ht="15.75" thickBot="1" x14ac:dyDescent="0.3">
      <c r="C29" s="27" t="s">
        <v>7</v>
      </c>
      <c r="D29" s="28"/>
      <c r="E29" s="6">
        <f>IF($E$16="",0,TRUNC(IF($C$12="Persona moral",IF($E$14="SI",L29,K29),IF($E$14="si",N29,M29)),2))</f>
        <v>0</v>
      </c>
      <c r="F29" s="4"/>
      <c r="K29" s="4">
        <f>+K25+K27</f>
        <v>2066.666666666667</v>
      </c>
      <c r="L29" s="4">
        <f>TRUNC(L25+L27,2)</f>
        <v>2167.83</v>
      </c>
      <c r="M29" s="1">
        <f>+M25+M27</f>
        <v>0</v>
      </c>
      <c r="N29" s="1">
        <f>+N25+N27</f>
        <v>0</v>
      </c>
      <c r="P29" s="1" t="s">
        <v>10</v>
      </c>
    </row>
    <row r="30" spans="2:28" ht="15.75" thickBot="1" x14ac:dyDescent="0.3">
      <c r="C30" s="23"/>
      <c r="D30" s="24"/>
      <c r="E30" s="25"/>
      <c r="F30" s="4"/>
      <c r="H30" s="11"/>
      <c r="K30" s="4"/>
      <c r="L30" s="4"/>
      <c r="P30" s="1" t="s">
        <v>28</v>
      </c>
    </row>
    <row r="31" spans="2:28" ht="16.5" thickBot="1" x14ac:dyDescent="0.3">
      <c r="C31" s="45" t="s">
        <v>8</v>
      </c>
      <c r="D31" s="46"/>
      <c r="E31" s="18">
        <f>IF($E$16="",0,TRUNC(IF($C$12="Persona moral",IF($E$14="SI",L31,K31),IF($E$14="si",N31,M31)),2))</f>
        <v>11600</v>
      </c>
      <c r="F31" s="4"/>
      <c r="K31" s="4">
        <f>+K23-K29</f>
        <v>9533.3333333333321</v>
      </c>
      <c r="L31" s="4">
        <f>L23-L29</f>
        <v>10000</v>
      </c>
      <c r="M31" s="7">
        <f>+M29+M23</f>
        <v>11600</v>
      </c>
      <c r="N31" s="7">
        <f>+N23</f>
        <v>10000.000000000002</v>
      </c>
      <c r="P31" s="1" t="s">
        <v>12</v>
      </c>
    </row>
    <row r="32" spans="2:28" x14ac:dyDescent="0.25">
      <c r="P32" s="1" t="s">
        <v>13</v>
      </c>
    </row>
    <row r="33" spans="2:17" x14ac:dyDescent="0.25">
      <c r="P33" s="1" t="s">
        <v>26</v>
      </c>
    </row>
    <row r="34" spans="2:17" s="13" customFormat="1" ht="16.5" thickBot="1" x14ac:dyDescent="0.3">
      <c r="B34" s="12" t="s">
        <v>9</v>
      </c>
      <c r="P34" s="13" t="s">
        <v>11</v>
      </c>
      <c r="Q34" s="1"/>
    </row>
    <row r="35" spans="2:17" s="13" customFormat="1" ht="20.25" customHeight="1" thickTop="1" x14ac:dyDescent="0.25">
      <c r="B35" s="35" t="str">
        <f>IF(E16=0,"Es necesario que introduzca un valor en el importe a calcular =)",CONCATENATE(P29,E19,P30,E21,P31,E25,P32,E27,P33,E31,P34))</f>
        <v>De una factura de honorarios que usted emita por $10000, el cálculo arrojará un IVA a pagar por $1600, se le retendrá IVA  por la cantidad de $0 y se le retendrá ISR por la cantidad de $0. Esto quiere decir que usted recibirá un total neto de $11600 pesos M/N.</v>
      </c>
      <c r="C35" s="36"/>
      <c r="D35" s="36"/>
      <c r="E35" s="36"/>
      <c r="F35" s="36"/>
      <c r="G35" s="36"/>
      <c r="H35" s="37"/>
      <c r="I35" s="14"/>
      <c r="J35" s="14"/>
      <c r="K35" s="14"/>
      <c r="L35" s="14"/>
      <c r="M35" s="14"/>
      <c r="N35" s="14"/>
    </row>
    <row r="36" spans="2:17" s="13" customFormat="1" x14ac:dyDescent="0.25">
      <c r="B36" s="38"/>
      <c r="C36" s="39"/>
      <c r="D36" s="39"/>
      <c r="E36" s="39"/>
      <c r="F36" s="39"/>
      <c r="G36" s="39"/>
      <c r="H36" s="40"/>
      <c r="I36" s="14"/>
      <c r="J36" s="14"/>
      <c r="K36" s="14"/>
      <c r="L36" s="14"/>
      <c r="M36" s="14"/>
      <c r="N36" s="14"/>
    </row>
    <row r="37" spans="2:17" x14ac:dyDescent="0.25">
      <c r="B37" s="38"/>
      <c r="C37" s="39"/>
      <c r="D37" s="39"/>
      <c r="E37" s="39"/>
      <c r="F37" s="39"/>
      <c r="G37" s="39"/>
      <c r="H37" s="40"/>
      <c r="I37" s="14"/>
      <c r="J37" s="14"/>
      <c r="K37" s="14"/>
      <c r="L37" s="14"/>
      <c r="M37" s="14"/>
      <c r="N37" s="14"/>
      <c r="Q37" s="13"/>
    </row>
    <row r="38" spans="2:17" x14ac:dyDescent="0.25">
      <c r="B38" s="38"/>
      <c r="C38" s="39"/>
      <c r="D38" s="39"/>
      <c r="E38" s="39"/>
      <c r="F38" s="39"/>
      <c r="G38" s="39"/>
      <c r="H38" s="40"/>
      <c r="I38" s="14"/>
      <c r="J38" s="14"/>
      <c r="K38" s="14"/>
      <c r="L38" s="14"/>
      <c r="M38" s="14"/>
      <c r="N38" s="14"/>
    </row>
    <row r="39" spans="2:17" ht="15.75" thickBot="1" x14ac:dyDescent="0.3">
      <c r="B39" s="41"/>
      <c r="C39" s="42"/>
      <c r="D39" s="42"/>
      <c r="E39" s="42"/>
      <c r="F39" s="42"/>
      <c r="G39" s="42"/>
      <c r="H39" s="43"/>
      <c r="I39" s="14"/>
      <c r="J39" s="14"/>
      <c r="K39" s="14"/>
      <c r="L39" s="14"/>
      <c r="M39" s="14"/>
      <c r="N39" s="14"/>
    </row>
    <row r="40" spans="2:17" ht="15.75" thickTop="1" x14ac:dyDescent="0.25"/>
  </sheetData>
  <sheetProtection password="83F7" sheet="1" objects="1" scenarios="1"/>
  <mergeCells count="24">
    <mergeCell ref="B35:H39"/>
    <mergeCell ref="K17:L17"/>
    <mergeCell ref="M17:N17"/>
    <mergeCell ref="C31:D31"/>
    <mergeCell ref="C13:E13"/>
    <mergeCell ref="C27:D27"/>
    <mergeCell ref="C29:D29"/>
    <mergeCell ref="C24:E24"/>
    <mergeCell ref="C26:E26"/>
    <mergeCell ref="C28:E28"/>
    <mergeCell ref="C30:E30"/>
    <mergeCell ref="C20:E20"/>
    <mergeCell ref="C21:D21"/>
    <mergeCell ref="C23:D23"/>
    <mergeCell ref="C25:D25"/>
    <mergeCell ref="B9:G9"/>
    <mergeCell ref="C14:D14"/>
    <mergeCell ref="B16:B17"/>
    <mergeCell ref="C18:E18"/>
    <mergeCell ref="C22:E22"/>
    <mergeCell ref="B11:C11"/>
    <mergeCell ref="C19:D19"/>
    <mergeCell ref="C16:D17"/>
    <mergeCell ref="E16:E17"/>
  </mergeCells>
  <dataValidations count="3">
    <dataValidation type="list" allowBlank="1" showInputMessage="1" showErrorMessage="1" sqref="C12">
      <formula1>$Q$17:$Q$19</formula1>
    </dataValidation>
    <dataValidation type="list" allowBlank="1" showInputMessage="1" showErrorMessage="1" sqref="E14">
      <formula1>$S$23:$S$25</formula1>
    </dataValidation>
    <dataValidation allowBlank="1" showInputMessage="1" showErrorMessage="1" prompt="Indica un Importe" sqref="E16:E17"/>
  </dataValidations>
  <pageMargins left="0.7" right="0.7" top="0.75" bottom="0.75" header="0.3" footer="0.3"/>
  <pageSetup paperSize="9" orientation="portrait" r:id="rId1"/>
  <ignoredErrors>
    <ignoredError sqref="B12 C14 B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 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Rodríguez Vázquez</dc:creator>
  <cp:lastModifiedBy>Edgar Ivan Rodríguez Vázquez</cp:lastModifiedBy>
  <dcterms:created xsi:type="dcterms:W3CDTF">2015-08-31T15:55:02Z</dcterms:created>
  <dcterms:modified xsi:type="dcterms:W3CDTF">2016-01-15T18:51:02Z</dcterms:modified>
</cp:coreProperties>
</file>