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DGAR\Documents\Documentos\edgar\EDGAR\Contador Contado\Calculadoras 2018\"/>
    </mc:Choice>
  </mc:AlternateContent>
  <workbookProtection workbookAlgorithmName="SHA-512" workbookHashValue="YHQewLVPN38p41ZZxpT7ymAU72IoLpBDyqeoLF8topdI8+mt0spmS0csHF8wdtIo3e4qXAuFev4bA5OpwkTDRg==" workbookSaltValue="qkyuSGQ1ZpAEy/pk4b7QJQ==" workbookSpinCount="100000" lockStructure="1"/>
  <bookViews>
    <workbookView xWindow="0" yWindow="0" windowWidth="20490" windowHeight="6930" tabRatio="353"/>
  </bookViews>
  <sheets>
    <sheet name="CUOTAS OBRERO PATRONALES" sheetId="1" r:id="rId1"/>
  </sheets>
  <calcPr calcId="171027"/>
</workbook>
</file>

<file path=xl/calcChain.xml><?xml version="1.0" encoding="utf-8"?>
<calcChain xmlns="http://schemas.openxmlformats.org/spreadsheetml/2006/main">
  <c r="F30" i="1" l="1"/>
  <c r="F29" i="1"/>
  <c r="L14" i="1" l="1"/>
  <c r="L11" i="1" l="1"/>
  <c r="F26" i="1" s="1"/>
  <c r="F18" i="1"/>
  <c r="H17" i="1"/>
  <c r="G22" i="1"/>
  <c r="H25" i="1" l="1"/>
  <c r="H20" i="1"/>
  <c r="H27" i="1"/>
  <c r="H31" i="1" s="1"/>
  <c r="H26" i="1"/>
  <c r="H18" i="1"/>
  <c r="F20" i="1"/>
  <c r="H19" i="1"/>
  <c r="H21" i="1"/>
  <c r="F21" i="1"/>
  <c r="H23" i="1"/>
  <c r="H22" i="1"/>
  <c r="F19" i="1"/>
  <c r="F32" i="1" l="1"/>
  <c r="H30" i="1"/>
  <c r="H29" i="1"/>
  <c r="H32" i="1" l="1"/>
</calcChain>
</file>

<file path=xl/sharedStrings.xml><?xml version="1.0" encoding="utf-8"?>
<sst xmlns="http://schemas.openxmlformats.org/spreadsheetml/2006/main" count="42" uniqueCount="38">
  <si>
    <t>SALARIO BASE DE COTIZACION</t>
  </si>
  <si>
    <t>DIAS DEL PERIODO</t>
  </si>
  <si>
    <t>SALARIO MINIMO GENERAL DEL DF</t>
  </si>
  <si>
    <t>PRIMA DE RIESGO DE TRABAJO</t>
  </si>
  <si>
    <t>ENFERMEDADES Y MATERNIDAD</t>
  </si>
  <si>
    <t>PRESTACIONES EN DINERO</t>
  </si>
  <si>
    <t>PENSIONADOS Y BENEFICIARIOS</t>
  </si>
  <si>
    <t>INVALIDEZ Y VIDA</t>
  </si>
  <si>
    <t>RIESGO DE TRABAJO</t>
  </si>
  <si>
    <t>GUARDERIAS Y PRESTACIONES SOCIALES</t>
  </si>
  <si>
    <t>SEGURO DE RETIRO</t>
  </si>
  <si>
    <t xml:space="preserve">EMPLEADO </t>
  </si>
  <si>
    <t>EMPRESA</t>
  </si>
  <si>
    <t>%</t>
  </si>
  <si>
    <t>ESPECIE - EXCEDENTE</t>
  </si>
  <si>
    <t>CESANTIA Y VEJEZ</t>
  </si>
  <si>
    <t>INFONAVIT</t>
  </si>
  <si>
    <t>IMSS MENSUAL</t>
  </si>
  <si>
    <t>INFONAVIT BIMESTRAL</t>
  </si>
  <si>
    <t>TOTALES</t>
  </si>
  <si>
    <t>ESPECIE - CUOTA FIJA</t>
  </si>
  <si>
    <t xml:space="preserve">Deseas conocer tu SBC </t>
  </si>
  <si>
    <t>SI</t>
  </si>
  <si>
    <t>NO</t>
  </si>
  <si>
    <t>DIAS DE VACACIONES</t>
  </si>
  <si>
    <t>AGUINALDO</t>
  </si>
  <si>
    <t>AÑOS DE ANTIGÜEDAD</t>
  </si>
  <si>
    <t xml:space="preserve">SALARIO DIARIO </t>
  </si>
  <si>
    <t>AÑOS</t>
  </si>
  <si>
    <t>VACACIONES</t>
  </si>
  <si>
    <t>PRIMA VACACIONAL</t>
  </si>
  <si>
    <t>CALCULOS CUOTAS IMSS OBRERO - PATRONALES</t>
  </si>
  <si>
    <t>**</t>
  </si>
  <si>
    <t>ser menor al salario minimo despues de descontar cuotas.</t>
  </si>
  <si>
    <r>
      <t xml:space="preserve">**El sueldo minimo </t>
    </r>
    <r>
      <rPr>
        <b/>
        <sz val="11"/>
        <color theme="1"/>
        <rFont val="Calibri"/>
        <family val="2"/>
        <scheme val="minor"/>
      </rPr>
      <t>DIARIO</t>
    </r>
    <r>
      <rPr>
        <sz val="11"/>
        <color theme="1"/>
        <rFont val="Calibri"/>
        <family val="2"/>
        <scheme val="minor"/>
      </rPr>
      <t xml:space="preserve"> que debe tener un trabajador no puede</t>
    </r>
  </si>
  <si>
    <r>
      <t xml:space="preserve">**El sueldo maximo </t>
    </r>
    <r>
      <rPr>
        <b/>
        <sz val="11"/>
        <color theme="1"/>
        <rFont val="Calibri"/>
        <family val="2"/>
        <scheme val="minor"/>
      </rPr>
      <t>DIARIO</t>
    </r>
    <r>
      <rPr>
        <sz val="11"/>
        <color theme="1"/>
        <rFont val="Calibri"/>
        <family val="2"/>
        <scheme val="minor"/>
      </rPr>
      <t xml:space="preserve"> sera hasta por 25 veces el salario minimo </t>
    </r>
  </si>
  <si>
    <t>CESANTIA BIMESTRAL</t>
  </si>
  <si>
    <t>vigente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</si>
</sst>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00%"/>
    <numFmt numFmtId="166" formatCode="0.000000%"/>
    <numFmt numFmtId="167" formatCode="_-* #,##0_-;\-* #,##0_-;_-* &quot;-&quot;??_-;_-@_-"/>
    <numFmt numFmtId="168" formatCode="_-[$€-2]* #,##0.00_-;\-[$€-2]* #,##0.00_-;_-[$€-2]* &quot;-&quot;??_-"/>
    <numFmt numFmtId="169" formatCode="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ourier New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darkGrid">
        <bgColor theme="8" tint="0.399945066682943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/>
      <diagonal/>
    </border>
    <border>
      <left style="mediumDashDot">
        <color auto="1"/>
      </left>
      <right style="medium">
        <color auto="1"/>
      </right>
      <top/>
      <bottom/>
      <diagonal/>
    </border>
    <border>
      <left style="mediumDashDot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/>
      <diagonal/>
    </border>
    <border>
      <left style="medium">
        <color auto="1"/>
      </left>
      <right style="mediumDashDot">
        <color auto="1"/>
      </right>
      <top/>
      <bottom/>
      <diagonal/>
    </border>
    <border>
      <left style="medium">
        <color auto="1"/>
      </left>
      <right style="mediumDashDot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ill="0" applyBorder="0" applyProtection="0">
      <alignment horizontal="centerContinuous" vertical="center"/>
    </xf>
    <xf numFmtId="0" fontId="16" fillId="0" borderId="0" applyNumberFormat="0" applyFill="0" applyBorder="0" applyProtection="0">
      <alignment horizontal="centerContinuous" vertical="center"/>
    </xf>
    <xf numFmtId="0" fontId="17" fillId="7" borderId="0" applyNumberFormat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8" fillId="19" borderId="20" applyNumberFormat="0" applyAlignment="0" applyProtection="0"/>
    <xf numFmtId="0" fontId="19" fillId="20" borderId="21" applyNumberFormat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2" fillId="10" borderId="20" applyNumberFormat="0" applyAlignment="0" applyProtection="0"/>
    <xf numFmtId="168" fontId="13" fillId="0" borderId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169" fontId="23" fillId="0" borderId="0" applyNumberFormat="0" applyFont="0" applyFill="0" applyBorder="0" applyAlignment="0" applyProtection="0">
      <alignment vertical="center"/>
    </xf>
    <xf numFmtId="0" fontId="24" fillId="6" borderId="0" applyNumberFormat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5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26" borderId="23" applyNumberFormat="0" applyFont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26" fillId="19" borderId="2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2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32" fillId="0" borderId="28" applyNumberFormat="0" applyFill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</cellStyleXfs>
  <cellXfs count="84">
    <xf numFmtId="0" fontId="0" fillId="0" borderId="0" xfId="0"/>
    <xf numFmtId="44" fontId="0" fillId="0" borderId="10" xfId="2" applyFont="1" applyBorder="1" applyProtection="1"/>
    <xf numFmtId="164" fontId="9" fillId="4" borderId="5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44" fontId="0" fillId="0" borderId="9" xfId="2" applyFont="1" applyBorder="1" applyProtection="1"/>
    <xf numFmtId="10" fontId="9" fillId="0" borderId="3" xfId="0" applyNumberFormat="1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1" xfId="0" applyBorder="1" applyProtection="1"/>
    <xf numFmtId="0" fontId="3" fillId="0" borderId="0" xfId="0" applyFont="1" applyProtection="1"/>
    <xf numFmtId="44" fontId="0" fillId="0" borderId="1" xfId="2" applyFont="1" applyBorder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0" fontId="9" fillId="0" borderId="5" xfId="0" applyNumberFormat="1" applyFont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44" fontId="0" fillId="3" borderId="10" xfId="2" applyFont="1" applyFill="1" applyBorder="1" applyAlignment="1" applyProtection="1">
      <alignment horizontal="center"/>
    </xf>
    <xf numFmtId="165" fontId="9" fillId="0" borderId="5" xfId="0" applyNumberFormat="1" applyFont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10" fontId="9" fillId="0" borderId="7" xfId="0" applyNumberFormat="1" applyFont="1" applyBorder="1" applyAlignment="1" applyProtection="1">
      <alignment horizontal="center"/>
    </xf>
    <xf numFmtId="44" fontId="0" fillId="0" borderId="11" xfId="2" applyFont="1" applyBorder="1" applyProtection="1"/>
    <xf numFmtId="0" fontId="10" fillId="0" borderId="0" xfId="0" applyFont="1" applyBorder="1" applyProtection="1"/>
    <xf numFmtId="166" fontId="10" fillId="0" borderId="0" xfId="0" applyNumberFormat="1" applyFont="1" applyBorder="1" applyProtection="1"/>
    <xf numFmtId="0" fontId="0" fillId="0" borderId="3" xfId="0" applyBorder="1" applyProtection="1"/>
    <xf numFmtId="0" fontId="0" fillId="0" borderId="12" xfId="0" applyBorder="1" applyProtection="1"/>
    <xf numFmtId="0" fontId="10" fillId="2" borderId="3" xfId="0" applyFont="1" applyFill="1" applyBorder="1" applyProtection="1"/>
    <xf numFmtId="0" fontId="0" fillId="3" borderId="9" xfId="0" applyFill="1" applyBorder="1" applyProtection="1"/>
    <xf numFmtId="2" fontId="0" fillId="0" borderId="9" xfId="0" applyNumberFormat="1" applyBorder="1" applyProtection="1"/>
    <xf numFmtId="164" fontId="9" fillId="0" borderId="5" xfId="3" applyNumberFormat="1" applyFont="1" applyBorder="1" applyAlignment="1" applyProtection="1">
      <alignment horizontal="center"/>
    </xf>
    <xf numFmtId="2" fontId="0" fillId="0" borderId="10" xfId="0" applyNumberFormat="1" applyBorder="1" applyProtection="1"/>
    <xf numFmtId="0" fontId="0" fillId="0" borderId="7" xfId="0" applyBorder="1" applyProtection="1"/>
    <xf numFmtId="0" fontId="0" fillId="0" borderId="13" xfId="0" applyBorder="1" applyProtection="1"/>
    <xf numFmtId="0" fontId="0" fillId="2" borderId="7" xfId="0" applyFill="1" applyBorder="1" applyProtection="1"/>
    <xf numFmtId="0" fontId="0" fillId="3" borderId="11" xfId="0" applyFill="1" applyBorder="1" applyProtection="1"/>
    <xf numFmtId="2" fontId="0" fillId="0" borderId="11" xfId="0" applyNumberFormat="1" applyBorder="1" applyProtection="1"/>
    <xf numFmtId="0" fontId="0" fillId="0" borderId="16" xfId="0" applyBorder="1" applyProtection="1"/>
    <xf numFmtId="44" fontId="0" fillId="0" borderId="14" xfId="0" applyNumberFormat="1" applyBorder="1" applyProtection="1"/>
    <xf numFmtId="43" fontId="0" fillId="0" borderId="2" xfId="0" applyNumberFormat="1" applyBorder="1" applyProtection="1"/>
    <xf numFmtId="44" fontId="0" fillId="0" borderId="14" xfId="2" applyFont="1" applyBorder="1" applyProtection="1"/>
    <xf numFmtId="44" fontId="8" fillId="0" borderId="5" xfId="0" applyNumberFormat="1" applyFont="1" applyBorder="1" applyProtection="1"/>
    <xf numFmtId="43" fontId="0" fillId="0" borderId="4" xfId="1" applyFont="1" applyBorder="1" applyProtection="1"/>
    <xf numFmtId="0" fontId="4" fillId="0" borderId="5" xfId="0" applyFont="1" applyBorder="1" applyProtection="1"/>
    <xf numFmtId="44" fontId="0" fillId="0" borderId="2" xfId="2" applyFont="1" applyBorder="1" applyProtection="1"/>
    <xf numFmtId="44" fontId="0" fillId="0" borderId="0" xfId="0" applyNumberFormat="1" applyProtection="1"/>
    <xf numFmtId="44" fontId="5" fillId="0" borderId="29" xfId="0" applyNumberFormat="1" applyFont="1" applyBorder="1" applyProtection="1"/>
    <xf numFmtId="43" fontId="8" fillId="0" borderId="0" xfId="0" applyNumberFormat="1" applyFont="1" applyBorder="1" applyProtection="1"/>
    <xf numFmtId="44" fontId="5" fillId="0" borderId="30" xfId="0" applyNumberFormat="1" applyFont="1" applyBorder="1" applyProtection="1"/>
    <xf numFmtId="44" fontId="0" fillId="0" borderId="1" xfId="2" applyFont="1" applyBorder="1" applyProtection="1">
      <protection locked="0"/>
    </xf>
    <xf numFmtId="167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9" fontId="0" fillId="0" borderId="1" xfId="3" applyFont="1" applyBorder="1" applyProtection="1">
      <protection locked="0"/>
    </xf>
    <xf numFmtId="0" fontId="33" fillId="0" borderId="0" xfId="0" applyFont="1" applyAlignment="1" applyProtection="1">
      <alignment horizontal="center"/>
    </xf>
    <xf numFmtId="0" fontId="3" fillId="27" borderId="3" xfId="0" applyFont="1" applyFill="1" applyBorder="1" applyProtection="1"/>
    <xf numFmtId="0" fontId="3" fillId="27" borderId="12" xfId="0" applyFont="1" applyFill="1" applyBorder="1" applyProtection="1"/>
    <xf numFmtId="0" fontId="3" fillId="27" borderId="4" xfId="0" applyFont="1" applyFill="1" applyBorder="1" applyProtection="1"/>
    <xf numFmtId="0" fontId="3" fillId="27" borderId="5" xfId="0" applyFont="1" applyFill="1" applyBorder="1" applyProtection="1"/>
    <xf numFmtId="0" fontId="3" fillId="27" borderId="0" xfId="0" applyFont="1" applyFill="1" applyBorder="1" applyProtection="1"/>
    <xf numFmtId="0" fontId="3" fillId="27" borderId="6" xfId="0" applyFont="1" applyFill="1" applyBorder="1" applyProtection="1"/>
    <xf numFmtId="0" fontId="3" fillId="27" borderId="7" xfId="0" applyFont="1" applyFill="1" applyBorder="1" applyProtection="1"/>
    <xf numFmtId="0" fontId="3" fillId="27" borderId="13" xfId="0" applyFont="1" applyFill="1" applyBorder="1" applyProtection="1"/>
    <xf numFmtId="0" fontId="3" fillId="27" borderId="8" xfId="0" applyFont="1" applyFill="1" applyBorder="1" applyProtection="1"/>
    <xf numFmtId="0" fontId="3" fillId="29" borderId="3" xfId="0" applyFont="1" applyFill="1" applyBorder="1" applyProtection="1"/>
    <xf numFmtId="0" fontId="3" fillId="29" borderId="12" xfId="0" applyFont="1" applyFill="1" applyBorder="1" applyProtection="1"/>
    <xf numFmtId="0" fontId="3" fillId="29" borderId="5" xfId="0" applyFont="1" applyFill="1" applyBorder="1" applyProtection="1"/>
    <xf numFmtId="0" fontId="3" fillId="29" borderId="0" xfId="0" applyFont="1" applyFill="1" applyBorder="1" applyProtection="1"/>
    <xf numFmtId="0" fontId="3" fillId="29" borderId="7" xfId="0" applyFont="1" applyFill="1" applyBorder="1" applyProtection="1"/>
    <xf numFmtId="0" fontId="3" fillId="29" borderId="13" xfId="0" applyFont="1" applyFill="1" applyBorder="1" applyProtection="1"/>
    <xf numFmtId="0" fontId="2" fillId="28" borderId="15" xfId="0" applyFont="1" applyFill="1" applyBorder="1" applyAlignment="1" applyProtection="1">
      <alignment horizontal="left"/>
    </xf>
    <xf numFmtId="0" fontId="2" fillId="28" borderId="14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2" fillId="28" borderId="16" xfId="0" applyFont="1" applyFill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27" borderId="17" xfId="0" applyFont="1" applyFill="1" applyBorder="1" applyAlignment="1" applyProtection="1">
      <alignment horizontal="center" vertical="center"/>
    </xf>
    <xf numFmtId="0" fontId="3" fillId="27" borderId="18" xfId="0" applyFont="1" applyFill="1" applyBorder="1" applyAlignment="1" applyProtection="1">
      <alignment horizontal="center" vertical="center"/>
    </xf>
    <xf numFmtId="0" fontId="3" fillId="27" borderId="19" xfId="0" applyFont="1" applyFill="1" applyBorder="1" applyAlignment="1" applyProtection="1">
      <alignment horizontal="center" vertical="center"/>
    </xf>
    <xf numFmtId="0" fontId="3" fillId="27" borderId="9" xfId="0" applyFont="1" applyFill="1" applyBorder="1" applyAlignment="1" applyProtection="1">
      <alignment horizontal="center" vertical="center"/>
    </xf>
    <xf numFmtId="0" fontId="3" fillId="27" borderId="10" xfId="0" applyFont="1" applyFill="1" applyBorder="1" applyAlignment="1" applyProtection="1">
      <alignment horizontal="center" vertical="center"/>
    </xf>
    <xf numFmtId="0" fontId="3" fillId="27" borderId="11" xfId="0" applyFont="1" applyFill="1" applyBorder="1" applyAlignment="1" applyProtection="1">
      <alignment horizontal="center" vertical="center"/>
    </xf>
  </cellXfs>
  <cellStyles count="7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9" xfId="23"/>
    <cellStyle name="amarillo" xfId="24"/>
    <cellStyle name="amarillo 2" xfId="25"/>
    <cellStyle name="azul" xfId="26"/>
    <cellStyle name="azul 2" xfId="27"/>
    <cellStyle name="Buena 2" xfId="28"/>
    <cellStyle name="cafe" xfId="29"/>
    <cellStyle name="cafe 2" xfId="30"/>
    <cellStyle name="Cálculo 2" xfId="31"/>
    <cellStyle name="Celda de comprobación 2" xfId="32"/>
    <cellStyle name="Celda vinculada 2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uro" xfId="42"/>
    <cellStyle name="general" xfId="43"/>
    <cellStyle name="general 2" xfId="44"/>
    <cellStyle name="general_diasnom" xfId="45"/>
    <cellStyle name="Incorrecto 2" xfId="46"/>
    <cellStyle name="l]_x000d__x000a_Path=M:\RIOCEN01_x000d__x000a_Name=Carlos Emilio Brousse_x000d__x000a_DDEApps=nsf,nsg,nsh,ntf,ns2,ors,org_x000d__x000a_SmartIcons=Todos_x000d__x000a_" xfId="47"/>
    <cellStyle name="l]_x000d__x000a_Path=M:\RIOCEN01_x000d__x000a_Name=Carlos Emilio Brousse_x000d__x000a_DDEApps=nsf,nsg,nsh,ntf,ns2,ors,org_x000d__x000a_SmartIcons=Todos_x000d__x000a_ 2" xfId="48"/>
    <cellStyle name="Millares" xfId="1" builtinId="3"/>
    <cellStyle name="Millares 10 2" xfId="49"/>
    <cellStyle name="Millares 2" xfId="50"/>
    <cellStyle name="Millares 3" xfId="51"/>
    <cellStyle name="Millares 4" xfId="52"/>
    <cellStyle name="Millares 5" xfId="53"/>
    <cellStyle name="Millares 6" xfId="54"/>
    <cellStyle name="Moneda" xfId="2" builtinId="4"/>
    <cellStyle name="Moneda 2" xfId="55"/>
    <cellStyle name="Neutral 2" xfId="56"/>
    <cellStyle name="Normal" xfId="0" builtinId="0"/>
    <cellStyle name="Normal 2" xfId="4"/>
    <cellStyle name="Normal 2 2" xfId="57"/>
    <cellStyle name="Normal 24" xfId="58"/>
    <cellStyle name="Normal 3" xfId="59"/>
    <cellStyle name="Normal 6" xfId="60"/>
    <cellStyle name="Normal 7" xfId="61"/>
    <cellStyle name="Notas 2" xfId="62"/>
    <cellStyle name="Porcentaje" xfId="3" builtinId="5"/>
    <cellStyle name="Porcentaje 2" xfId="63"/>
    <cellStyle name="Porcentual 2" xfId="64"/>
    <cellStyle name="rosa" xfId="65"/>
    <cellStyle name="rosa 2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itulos" xfId="74"/>
    <cellStyle name="titulos 2" xfId="75"/>
    <cellStyle name="Total 2" xfId="76"/>
    <cellStyle name="verde" xfId="77"/>
    <cellStyle name="verde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adorcontado.com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openxmlformats.org/officeDocument/2006/relationships/hyperlink" Target="http://www.facebook.com/ContadorContad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1181100</xdr:colOff>
      <xdr:row>0</xdr:row>
      <xdr:rowOff>104775</xdr:rowOff>
    </xdr:from>
    <xdr:to>
      <xdr:col>10</xdr:col>
      <xdr:colOff>171450</xdr:colOff>
      <xdr:row>5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4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112" r="847" b="-1"/>
        <a:stretch/>
      </xdr:blipFill>
      <xdr:spPr>
        <a:xfrm>
          <a:off x="2371725" y="104775"/>
          <a:ext cx="5572125" cy="9239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9</xdr:col>
      <xdr:colOff>285750</xdr:colOff>
      <xdr:row>22</xdr:row>
      <xdr:rowOff>133350</xdr:rowOff>
    </xdr:from>
    <xdr:to>
      <xdr:col>12</xdr:col>
      <xdr:colOff>123825</xdr:colOff>
      <xdr:row>26</xdr:row>
      <xdr:rowOff>123825</xdr:rowOff>
    </xdr:to>
    <xdr:sp macro="" textlink="">
      <xdr:nvSpPr>
        <xdr:cNvPr id="2" name="1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81850" y="4543425"/>
          <a:ext cx="2428875" cy="77152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MAS CALCULADORAS DA CLICK AQUI</a:t>
          </a:r>
        </a:p>
      </xdr:txBody>
    </xdr:sp>
    <xdr:clientData/>
  </xdr:twoCellAnchor>
  <xdr:twoCellAnchor>
    <xdr:from>
      <xdr:col>9</xdr:col>
      <xdr:colOff>295275</xdr:colOff>
      <xdr:row>28</xdr:row>
      <xdr:rowOff>95250</xdr:rowOff>
    </xdr:from>
    <xdr:to>
      <xdr:col>12</xdr:col>
      <xdr:colOff>133350</xdr:colOff>
      <xdr:row>32</xdr:row>
      <xdr:rowOff>47625</xdr:rowOff>
    </xdr:to>
    <xdr:sp macro="" textlink="">
      <xdr:nvSpPr>
        <xdr:cNvPr id="4" name="3 Rectángulo redondead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5675" y="5715000"/>
          <a:ext cx="2428875" cy="771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SIGUENOS EN FACEBOOK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6:S36"/>
  <sheetViews>
    <sheetView showGridLines="0" tabSelected="1" topLeftCell="A4" zoomScaleNormal="100" workbookViewId="0">
      <selection activeCell="F9" sqref="F9"/>
    </sheetView>
  </sheetViews>
  <sheetFormatPr baseColWidth="10" defaultColWidth="11.42578125" defaultRowHeight="15" x14ac:dyDescent="0.25"/>
  <cols>
    <col min="1" max="1" width="6.42578125" style="14" customWidth="1"/>
    <col min="2" max="2" width="11.42578125" style="14" customWidth="1"/>
    <col min="3" max="3" width="18.140625" style="14" customWidth="1"/>
    <col min="4" max="4" width="10.28515625" style="14" customWidth="1"/>
    <col min="5" max="7" width="11.42578125" style="14" customWidth="1"/>
    <col min="8" max="8" width="13.140625" style="14" customWidth="1"/>
    <col min="9" max="10" width="11.42578125" style="14" customWidth="1"/>
    <col min="11" max="11" width="16" style="14" customWidth="1"/>
    <col min="12" max="14" width="11.42578125" style="14" customWidth="1"/>
    <col min="15" max="16384" width="11.42578125" style="14"/>
  </cols>
  <sheetData>
    <row r="6" spans="2:19" ht="19.5" customHeight="1" x14ac:dyDescent="0.25">
      <c r="R6" s="13" t="s">
        <v>28</v>
      </c>
      <c r="S6" s="13" t="s">
        <v>29</v>
      </c>
    </row>
    <row r="7" spans="2:19" ht="23.25" x14ac:dyDescent="0.35">
      <c r="B7" s="72" t="s">
        <v>31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R7" s="13">
        <v>1</v>
      </c>
      <c r="S7" s="13">
        <v>6</v>
      </c>
    </row>
    <row r="8" spans="2:19" ht="21.75" thickBot="1" x14ac:dyDescent="0.4">
      <c r="C8" s="12"/>
      <c r="D8" s="12"/>
      <c r="E8" s="12"/>
      <c r="F8" s="12"/>
      <c r="G8" s="12"/>
      <c r="H8" s="54">
        <v>2018</v>
      </c>
      <c r="R8" s="13">
        <v>2</v>
      </c>
      <c r="S8" s="13">
        <v>8</v>
      </c>
    </row>
    <row r="9" spans="2:19" ht="15.75" thickBot="1" x14ac:dyDescent="0.3">
      <c r="C9" s="70" t="s">
        <v>0</v>
      </c>
      <c r="D9" s="73"/>
      <c r="E9" s="71"/>
      <c r="F9" s="49">
        <v>104.52</v>
      </c>
      <c r="G9" s="14" t="s">
        <v>32</v>
      </c>
      <c r="H9" s="10" t="s">
        <v>21</v>
      </c>
      <c r="J9" s="70" t="s">
        <v>27</v>
      </c>
      <c r="K9" s="71"/>
      <c r="L9" s="49">
        <v>100</v>
      </c>
      <c r="Q9" s="14" t="s">
        <v>22</v>
      </c>
      <c r="R9" s="13">
        <v>3</v>
      </c>
      <c r="S9" s="13">
        <v>10</v>
      </c>
    </row>
    <row r="10" spans="2:19" ht="15.75" thickBot="1" x14ac:dyDescent="0.3">
      <c r="C10" s="70" t="s">
        <v>1</v>
      </c>
      <c r="D10" s="73"/>
      <c r="E10" s="71"/>
      <c r="F10" s="50">
        <v>30</v>
      </c>
      <c r="H10" s="52" t="s">
        <v>23</v>
      </c>
      <c r="J10" s="70" t="s">
        <v>26</v>
      </c>
      <c r="K10" s="71"/>
      <c r="L10" s="51">
        <v>1</v>
      </c>
      <c r="Q10" s="14" t="s">
        <v>23</v>
      </c>
      <c r="R10" s="13">
        <v>4</v>
      </c>
      <c r="S10" s="13">
        <v>12</v>
      </c>
    </row>
    <row r="11" spans="2:19" ht="15.75" thickBot="1" x14ac:dyDescent="0.3">
      <c r="C11" s="70" t="s">
        <v>2</v>
      </c>
      <c r="D11" s="73"/>
      <c r="E11" s="71"/>
      <c r="F11" s="11">
        <v>88.36</v>
      </c>
      <c r="J11" s="70" t="s">
        <v>24</v>
      </c>
      <c r="K11" s="71"/>
      <c r="L11" s="9">
        <f>VLOOKUP(L10,$R$7:$S$36,2)</f>
        <v>6</v>
      </c>
      <c r="R11" s="13">
        <v>5</v>
      </c>
      <c r="S11" s="13">
        <v>14</v>
      </c>
    </row>
    <row r="12" spans="2:19" ht="15.75" thickBot="1" x14ac:dyDescent="0.3">
      <c r="C12" s="70" t="s">
        <v>3</v>
      </c>
      <c r="D12" s="73"/>
      <c r="E12" s="71"/>
      <c r="F12" s="51">
        <v>1.1306500000000001E-2</v>
      </c>
      <c r="J12" s="70" t="s">
        <v>30</v>
      </c>
      <c r="K12" s="71"/>
      <c r="L12" s="53">
        <v>0.25</v>
      </c>
      <c r="R12" s="13">
        <v>6</v>
      </c>
      <c r="S12" s="13">
        <v>14</v>
      </c>
    </row>
    <row r="13" spans="2:19" ht="15.75" thickBot="1" x14ac:dyDescent="0.3">
      <c r="J13" s="70" t="s">
        <v>25</v>
      </c>
      <c r="K13" s="71"/>
      <c r="L13" s="51">
        <v>15</v>
      </c>
      <c r="R13" s="13">
        <v>7</v>
      </c>
      <c r="S13" s="13">
        <v>14</v>
      </c>
    </row>
    <row r="14" spans="2:19" ht="15.75" thickBot="1" x14ac:dyDescent="0.3">
      <c r="B14" s="55"/>
      <c r="C14" s="56"/>
      <c r="D14" s="57"/>
      <c r="E14" s="78" t="s">
        <v>13</v>
      </c>
      <c r="F14" s="81" t="s">
        <v>11</v>
      </c>
      <c r="G14" s="78" t="s">
        <v>13</v>
      </c>
      <c r="H14" s="81" t="s">
        <v>12</v>
      </c>
      <c r="J14" s="70" t="s">
        <v>0</v>
      </c>
      <c r="K14" s="71"/>
      <c r="L14" s="8" t="str">
        <f>IF(H10="NO","",IF(TRUNC(((((L11*L12)+L13)/365)+1),4)*L9&lt;25*F11,TRUNC(((((L11*L12)+L13)/365)+1),4)*L9,25*F11))</f>
        <v/>
      </c>
      <c r="M14" s="14" t="s">
        <v>32</v>
      </c>
      <c r="R14" s="13">
        <v>8</v>
      </c>
      <c r="S14" s="13">
        <v>14</v>
      </c>
    </row>
    <row r="15" spans="2:19" x14ac:dyDescent="0.25">
      <c r="B15" s="58" t="s">
        <v>4</v>
      </c>
      <c r="C15" s="59"/>
      <c r="D15" s="60"/>
      <c r="E15" s="79"/>
      <c r="F15" s="82"/>
      <c r="G15" s="79"/>
      <c r="H15" s="82"/>
      <c r="R15" s="13">
        <v>9</v>
      </c>
      <c r="S15" s="13">
        <v>14</v>
      </c>
    </row>
    <row r="16" spans="2:19" ht="10.5" customHeight="1" thickBot="1" x14ac:dyDescent="0.3">
      <c r="B16" s="61"/>
      <c r="C16" s="62"/>
      <c r="D16" s="63"/>
      <c r="E16" s="80"/>
      <c r="F16" s="83"/>
      <c r="G16" s="80"/>
      <c r="H16" s="83"/>
      <c r="R16" s="13">
        <v>10</v>
      </c>
      <c r="S16" s="13">
        <v>16</v>
      </c>
    </row>
    <row r="17" spans="2:19" x14ac:dyDescent="0.25">
      <c r="B17" s="64" t="s">
        <v>20</v>
      </c>
      <c r="C17" s="65"/>
      <c r="D17" s="65"/>
      <c r="E17" s="7"/>
      <c r="F17" s="17"/>
      <c r="G17" s="6">
        <v>0.20399999999999999</v>
      </c>
      <c r="H17" s="5">
        <f>(F10*F11)*G17</f>
        <v>540.76319999999998</v>
      </c>
      <c r="R17" s="13">
        <v>11</v>
      </c>
      <c r="S17" s="13">
        <v>16</v>
      </c>
    </row>
    <row r="18" spans="2:19" x14ac:dyDescent="0.25">
      <c r="B18" s="4" t="s">
        <v>14</v>
      </c>
      <c r="C18" s="3"/>
      <c r="D18" s="3"/>
      <c r="E18" s="2">
        <v>4.0000000000000001E-3</v>
      </c>
      <c r="F18" s="1">
        <f>IF(F9&gt;F11*3,((F9-(3*F11))*F10)*E18,0)</f>
        <v>0</v>
      </c>
      <c r="G18" s="15">
        <v>1.0999999999999999E-2</v>
      </c>
      <c r="H18" s="1">
        <f>IF((IF(H10="NO",F9,L14))&gt;F11*3,(((IF(H10="NO",F9,L14))-(3*F11))*F10)*G18,0)</f>
        <v>0</v>
      </c>
      <c r="R18" s="13">
        <v>12</v>
      </c>
      <c r="S18" s="13">
        <v>16</v>
      </c>
    </row>
    <row r="19" spans="2:19" x14ac:dyDescent="0.25">
      <c r="B19" s="66" t="s">
        <v>5</v>
      </c>
      <c r="C19" s="67"/>
      <c r="D19" s="67"/>
      <c r="E19" s="2">
        <v>2.5000000000000001E-3</v>
      </c>
      <c r="F19" s="1">
        <f>(IF(H10="NO",F9,L14))*$F$10*E19</f>
        <v>7.8389999999999995</v>
      </c>
      <c r="G19" s="15">
        <v>7.0000000000000001E-3</v>
      </c>
      <c r="H19" s="1">
        <f>(IF(H10="NO",F9,L14))*F10*G19</f>
        <v>21.949200000000001</v>
      </c>
      <c r="J19" s="14" t="s">
        <v>34</v>
      </c>
      <c r="R19" s="13">
        <v>13</v>
      </c>
      <c r="S19" s="13">
        <v>16</v>
      </c>
    </row>
    <row r="20" spans="2:19" x14ac:dyDescent="0.25">
      <c r="B20" s="4" t="s">
        <v>6</v>
      </c>
      <c r="C20" s="3"/>
      <c r="D20" s="3"/>
      <c r="E20" s="2">
        <v>3.7499999999999999E-3</v>
      </c>
      <c r="F20" s="1">
        <f>(IF(H10="NO",F9,L14))*$F$10*E20</f>
        <v>11.7585</v>
      </c>
      <c r="G20" s="15">
        <v>1.0500000000000001E-2</v>
      </c>
      <c r="H20" s="1">
        <f>(IF(H10="NO",F9,L14))*F10*G20</f>
        <v>32.9238</v>
      </c>
      <c r="J20" s="14" t="s">
        <v>33</v>
      </c>
      <c r="R20" s="13">
        <v>14</v>
      </c>
      <c r="S20" s="13">
        <v>16</v>
      </c>
    </row>
    <row r="21" spans="2:19" x14ac:dyDescent="0.25">
      <c r="B21" s="66" t="s">
        <v>7</v>
      </c>
      <c r="C21" s="67"/>
      <c r="D21" s="67"/>
      <c r="E21" s="2">
        <v>6.2500000000000003E-3</v>
      </c>
      <c r="F21" s="1">
        <f>(IF(H10="NO",F9,L14))*$F$10*E21</f>
        <v>19.5975</v>
      </c>
      <c r="G21" s="15">
        <v>1.7500000000000002E-2</v>
      </c>
      <c r="H21" s="1">
        <f>(IF(H10="NO",F9,L14))*F10*G21</f>
        <v>54.873000000000005</v>
      </c>
      <c r="J21" s="14" t="s">
        <v>35</v>
      </c>
      <c r="R21" s="13">
        <v>15</v>
      </c>
      <c r="S21" s="13">
        <v>18</v>
      </c>
    </row>
    <row r="22" spans="2:19" x14ac:dyDescent="0.25">
      <c r="B22" s="4" t="s">
        <v>8</v>
      </c>
      <c r="C22" s="3"/>
      <c r="D22" s="3"/>
      <c r="E22" s="16"/>
      <c r="F22" s="17"/>
      <c r="G22" s="18">
        <f>+F12</f>
        <v>1.1306500000000001E-2</v>
      </c>
      <c r="H22" s="1">
        <f>(IF(H10="NO",F9,L14))*F10*G22</f>
        <v>35.452661400000004</v>
      </c>
      <c r="J22" s="14" t="s">
        <v>37</v>
      </c>
      <c r="R22" s="13">
        <v>16</v>
      </c>
      <c r="S22" s="13">
        <v>18</v>
      </c>
    </row>
    <row r="23" spans="2:19" ht="15.75" thickBot="1" x14ac:dyDescent="0.3">
      <c r="B23" s="68" t="s">
        <v>9</v>
      </c>
      <c r="C23" s="69"/>
      <c r="D23" s="69"/>
      <c r="E23" s="19"/>
      <c r="F23" s="20"/>
      <c r="G23" s="21">
        <v>0.01</v>
      </c>
      <c r="H23" s="22">
        <f>F10*(IF(H10="NO",F9,L14))*G23</f>
        <v>31.355999999999998</v>
      </c>
      <c r="R23" s="13">
        <v>17</v>
      </c>
      <c r="S23" s="13">
        <v>18</v>
      </c>
    </row>
    <row r="24" spans="2:19" ht="15.75" thickBot="1" x14ac:dyDescent="0.3">
      <c r="D24" s="3"/>
      <c r="E24" s="23"/>
      <c r="F24" s="3"/>
      <c r="G24" s="24"/>
      <c r="H24" s="3"/>
      <c r="I24" s="3"/>
      <c r="R24" s="13">
        <v>18</v>
      </c>
      <c r="S24" s="13">
        <v>18</v>
      </c>
    </row>
    <row r="25" spans="2:19" x14ac:dyDescent="0.25">
      <c r="B25" s="25" t="s">
        <v>10</v>
      </c>
      <c r="C25" s="26"/>
      <c r="D25" s="26"/>
      <c r="E25" s="27"/>
      <c r="F25" s="28"/>
      <c r="G25" s="6">
        <v>0.02</v>
      </c>
      <c r="H25" s="29">
        <f>(IF(H10="NO",F9,L14))*$F$10*G25</f>
        <v>62.711999999999996</v>
      </c>
      <c r="R25" s="13">
        <v>19</v>
      </c>
      <c r="S25" s="13">
        <v>18</v>
      </c>
    </row>
    <row r="26" spans="2:19" x14ac:dyDescent="0.25">
      <c r="B26" s="66" t="s">
        <v>15</v>
      </c>
      <c r="C26" s="67"/>
      <c r="D26" s="67"/>
      <c r="E26" s="30">
        <v>1.125E-2</v>
      </c>
      <c r="F26" s="1">
        <f>+F10*(IF(H10="NO",F9,L14))*E26</f>
        <v>35.275500000000001</v>
      </c>
      <c r="G26" s="15">
        <v>3.15E-2</v>
      </c>
      <c r="H26" s="31">
        <f>(IF(H10="NO",F9,L14))*$F$10*G26</f>
        <v>98.7714</v>
      </c>
      <c r="R26" s="13">
        <v>20</v>
      </c>
      <c r="S26" s="13">
        <v>20</v>
      </c>
    </row>
    <row r="27" spans="2:19" ht="15.75" thickBot="1" x14ac:dyDescent="0.3">
      <c r="B27" s="32" t="s">
        <v>16</v>
      </c>
      <c r="C27" s="33"/>
      <c r="D27" s="33"/>
      <c r="E27" s="34"/>
      <c r="F27" s="35"/>
      <c r="G27" s="21">
        <v>0.05</v>
      </c>
      <c r="H27" s="36">
        <f>(IF(H10="NO",F9,L14))*$F$10*G27</f>
        <v>156.78</v>
      </c>
      <c r="R27" s="13">
        <v>21</v>
      </c>
      <c r="S27" s="13">
        <v>20</v>
      </c>
    </row>
    <row r="28" spans="2:19" ht="15.75" thickBot="1" x14ac:dyDescent="0.3">
      <c r="D28" s="37"/>
      <c r="E28" s="37"/>
      <c r="F28" s="37"/>
      <c r="G28" s="26"/>
      <c r="H28" s="37"/>
      <c r="R28" s="13">
        <v>22</v>
      </c>
      <c r="S28" s="13">
        <v>20</v>
      </c>
    </row>
    <row r="29" spans="2:19" ht="15.75" thickBot="1" x14ac:dyDescent="0.3">
      <c r="D29" s="74" t="s">
        <v>17</v>
      </c>
      <c r="E29" s="75"/>
      <c r="F29" s="38">
        <f>IF(IF(H10="NO",F9,L14)&lt;94.73,0,SUM(F17:F23))</f>
        <v>39.195</v>
      </c>
      <c r="G29" s="39"/>
      <c r="H29" s="11">
        <f>SUM(H17:H23)</f>
        <v>717.31786140000008</v>
      </c>
      <c r="R29" s="13">
        <v>23</v>
      </c>
      <c r="S29" s="13">
        <v>20</v>
      </c>
    </row>
    <row r="30" spans="2:19" ht="15.75" thickBot="1" x14ac:dyDescent="0.3">
      <c r="D30" s="74" t="s">
        <v>36</v>
      </c>
      <c r="E30" s="75"/>
      <c r="F30" s="40">
        <f>IF(IF(H10="NO",F9,L14)&lt;94.73,0,SUM(F25:F27))</f>
        <v>35.275500000000001</v>
      </c>
      <c r="G30" s="41"/>
      <c r="H30" s="11">
        <f>SUM(H25:H26)</f>
        <v>161.48339999999999</v>
      </c>
      <c r="R30" s="13">
        <v>24</v>
      </c>
      <c r="S30" s="13">
        <v>20</v>
      </c>
    </row>
    <row r="31" spans="2:19" ht="15.75" thickBot="1" x14ac:dyDescent="0.3">
      <c r="D31" s="74" t="s">
        <v>18</v>
      </c>
      <c r="E31" s="75"/>
      <c r="F31" s="42">
        <v>0</v>
      </c>
      <c r="G31" s="43"/>
      <c r="H31" s="44">
        <f>SUM(H27)</f>
        <v>156.78</v>
      </c>
      <c r="I31" s="45"/>
      <c r="R31" s="13">
        <v>25</v>
      </c>
      <c r="S31" s="13">
        <v>22</v>
      </c>
    </row>
    <row r="32" spans="2:19" ht="17.25" thickTop="1" thickBot="1" x14ac:dyDescent="0.3">
      <c r="D32" s="76" t="s">
        <v>19</v>
      </c>
      <c r="E32" s="77"/>
      <c r="F32" s="46">
        <f>SUM(F29:F31)</f>
        <v>74.470500000000001</v>
      </c>
      <c r="G32" s="47"/>
      <c r="H32" s="48">
        <f>SUM(H29:H31)</f>
        <v>1035.5812614000001</v>
      </c>
      <c r="R32" s="13">
        <v>26</v>
      </c>
      <c r="S32" s="13">
        <v>22</v>
      </c>
    </row>
    <row r="33" spans="18:19" x14ac:dyDescent="0.25">
      <c r="R33" s="13">
        <v>27</v>
      </c>
      <c r="S33" s="13">
        <v>22</v>
      </c>
    </row>
    <row r="34" spans="18:19" x14ac:dyDescent="0.25">
      <c r="R34" s="13">
        <v>28</v>
      </c>
      <c r="S34" s="13">
        <v>22</v>
      </c>
    </row>
    <row r="35" spans="18:19" x14ac:dyDescent="0.25">
      <c r="R35" s="13">
        <v>29</v>
      </c>
      <c r="S35" s="13">
        <v>22</v>
      </c>
    </row>
    <row r="36" spans="18:19" x14ac:dyDescent="0.25">
      <c r="R36" s="13">
        <v>30</v>
      </c>
      <c r="S36" s="13">
        <v>24</v>
      </c>
    </row>
  </sheetData>
  <sheetProtection algorithmName="SHA-512" hashValue="Pw/JaHATAjFeZdCv42xM7bHnVyNmlKzoka15JInXnpuwImn4gQeVPxWmXS9ywdFpoLEtjQ9pCvDPU1d+au1+XA==" saltValue="ZMniMK6hsC33Zxu5xyeUNQ==" spinCount="100000" sheet="1" objects="1" scenarios="1" selectLockedCells="1"/>
  <mergeCells count="19">
    <mergeCell ref="D29:E29"/>
    <mergeCell ref="D30:E30"/>
    <mergeCell ref="D31:E31"/>
    <mergeCell ref="D32:E32"/>
    <mergeCell ref="J13:K13"/>
    <mergeCell ref="J14:K14"/>
    <mergeCell ref="E14:E16"/>
    <mergeCell ref="F14:F16"/>
    <mergeCell ref="G14:G16"/>
    <mergeCell ref="H14:H16"/>
    <mergeCell ref="J11:K11"/>
    <mergeCell ref="J10:K10"/>
    <mergeCell ref="J9:K9"/>
    <mergeCell ref="J12:K12"/>
    <mergeCell ref="B7:M7"/>
    <mergeCell ref="C9:E9"/>
    <mergeCell ref="C10:E10"/>
    <mergeCell ref="C11:E11"/>
    <mergeCell ref="C12:E12"/>
  </mergeCells>
  <dataValidations count="5">
    <dataValidation type="list" allowBlank="1" showInputMessage="1" showErrorMessage="1" prompt="SELECCIONAR _x000a_UNA OPCIÓN_x000a_" sqref="H10">
      <formula1>$Q$9:$Q$10</formula1>
    </dataValidation>
    <dataValidation type="whole" operator="greaterThan" allowBlank="1" showInputMessage="1" showErrorMessage="1" error="EL MINIMO DE LEY SON 15 DIAS" sqref="L13">
      <formula1>14</formula1>
    </dataValidation>
    <dataValidation type="list" allowBlank="1" showInputMessage="1" showErrorMessage="1" prompt="SELECCIONAR _x000a_UNA OPCIÓN_x000a_" sqref="L10">
      <formula1>$R$7:$R$36</formula1>
    </dataValidation>
    <dataValidation type="decimal" operator="greaterThan" allowBlank="1" showInputMessage="1" showErrorMessage="1" error="EL MINIMO DE LEY ES DEL 25%" sqref="L12">
      <formula1>0.24</formula1>
    </dataValidation>
    <dataValidation type="decimal" allowBlank="1" showInputMessage="1" showErrorMessage="1" error="El importe tiene que ser menor a 25 veces el salario minimo vigente del DF" sqref="F9">
      <formula1>0</formula1>
      <formula2>2001</formula2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CUOTAS OBRERO PATRONALES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Ivan Rodriguez Vazquez</dc:creator>
  <cp:lastModifiedBy>Edgar Ivan Rodriguez Vazquez</cp:lastModifiedBy>
  <cp:lastPrinted>2014-06-07T00:01:40Z</cp:lastPrinted>
  <dcterms:created xsi:type="dcterms:W3CDTF">2014-06-06T18:04:39Z</dcterms:created>
  <dcterms:modified xsi:type="dcterms:W3CDTF">2018-01-05T01:33:39Z</dcterms:modified>
</cp:coreProperties>
</file>