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ThisWorkbook" defaultThemeVersion="124226"/>
  <mc:AlternateContent xmlns:mc="http://schemas.openxmlformats.org/markup-compatibility/2006">
    <mc:Choice Requires="x15">
      <x15ac:absPath xmlns:x15ac="http://schemas.microsoft.com/office/spreadsheetml/2010/11/ac" url="C:\Users\EDD\Documents\CALCULADORAS 2019\"/>
    </mc:Choice>
  </mc:AlternateContent>
  <xr:revisionPtr revIDLastSave="0" documentId="13_ncr:1_{C8454DA8-503C-40B6-B93E-D16A314D2116}" xr6:coauthVersionLast="40" xr6:coauthVersionMax="40" xr10:uidLastSave="{00000000-0000-0000-0000-000000000000}"/>
  <workbookProtection workbookAlgorithmName="SHA-512" workbookHashValue="ZktCrScAmoJvLqENrNwv6xk+y4pKTBy/bUBBqUgtJRl70izLy4mLtcewtfWCYDRZcXgtK3k6DeMLER0kQacI9Q==" workbookSaltValue="z/2YiU5Ohd0++LZDPvOugA==" workbookSpinCount="100000" lockStructure="1"/>
  <bookViews>
    <workbookView xWindow="0" yWindow="0" windowWidth="23040" windowHeight="8988" tabRatio="229" xr2:uid="{00000000-000D-0000-FFFF-FFFF00000000}"/>
  </bookViews>
  <sheets>
    <sheet name="Finiquito 2019" sheetId="1" r:id="rId1"/>
  </sheets>
  <definedNames>
    <definedName name="_xlnm.Print_Area" localSheetId="0">'Finiquito 2019'!$A$1:$E$179</definedName>
    <definedName name="ISRmensual">'Finiquito 2019'!$P$9:$S$16</definedName>
    <definedName name="subsidiomensual">'Finiquito 2019'!$P$22:$R$32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K24" i="1" l="1"/>
  <c r="G41" i="1" l="1"/>
  <c r="C178" i="1"/>
  <c r="C88" i="1"/>
  <c r="C90" i="1" s="1"/>
  <c r="K25" i="1"/>
  <c r="K31" i="1" s="1"/>
  <c r="I13" i="1"/>
  <c r="I15" i="1"/>
  <c r="H31" i="1" s="1"/>
  <c r="J24" i="1"/>
  <c r="J29" i="1" s="1"/>
  <c r="I24" i="1"/>
  <c r="I29" i="1" s="1"/>
  <c r="J25" i="1"/>
  <c r="J31" i="1" s="1"/>
  <c r="I25" i="1"/>
  <c r="I31" i="1" s="1"/>
  <c r="C65" i="1"/>
  <c r="C67" i="1" s="1"/>
  <c r="C70" i="1"/>
  <c r="C76" i="1"/>
  <c r="C83" i="1"/>
  <c r="C43" i="1"/>
  <c r="C44" i="1"/>
  <c r="C145" i="1"/>
  <c r="C146" i="1"/>
  <c r="C147" i="1"/>
  <c r="C156" i="1"/>
  <c r="B148" i="1"/>
  <c r="B137" i="1"/>
  <c r="B136" i="1"/>
  <c r="B122" i="1"/>
  <c r="B121" i="1"/>
  <c r="C159" i="1"/>
  <c r="B178" i="1"/>
  <c r="B156" i="1"/>
  <c r="B147" i="1"/>
  <c r="B146" i="1"/>
  <c r="B145" i="1"/>
  <c r="B35" i="1"/>
  <c r="B34" i="1"/>
  <c r="J32" i="1"/>
  <c r="H29" i="1" l="1"/>
  <c r="I21" i="1"/>
  <c r="C45" i="1"/>
  <c r="C47" i="1" s="1"/>
  <c r="H48" i="1"/>
  <c r="C48" i="1" s="1"/>
  <c r="I38" i="1"/>
  <c r="I39" i="1" s="1"/>
  <c r="C53" i="1"/>
  <c r="C55" i="1" s="1"/>
  <c r="K26" i="1"/>
  <c r="J34" i="1"/>
  <c r="C49" i="1" l="1"/>
  <c r="C59" i="1" s="1"/>
  <c r="K29" i="1"/>
  <c r="J33" i="1" s="1"/>
  <c r="J35" i="1" s="1"/>
  <c r="C142" i="1" l="1"/>
  <c r="C68" i="1"/>
  <c r="C60" i="1"/>
  <c r="C154" i="1" s="1"/>
  <c r="C101" i="1" l="1"/>
  <c r="C69" i="1"/>
  <c r="C71" i="1" s="1"/>
  <c r="C75" i="1" s="1"/>
  <c r="C77" i="1" s="1"/>
  <c r="C143" i="1" s="1"/>
  <c r="C61" i="1"/>
  <c r="C128" i="1" l="1"/>
  <c r="C130" i="1" s="1"/>
  <c r="C113" i="1"/>
  <c r="C131" i="1" s="1"/>
  <c r="C102" i="1"/>
  <c r="C103" i="1" s="1"/>
  <c r="C105" i="1" s="1"/>
  <c r="C121" i="1" s="1"/>
  <c r="C115" i="1"/>
  <c r="C112" i="1"/>
  <c r="C82" i="1"/>
  <c r="C84" i="1" s="1"/>
  <c r="C144" i="1" s="1"/>
  <c r="C114" i="1" l="1"/>
  <c r="C116" i="1" s="1"/>
  <c r="C122" i="1" s="1"/>
  <c r="C123" i="1" s="1"/>
  <c r="C136" i="1" s="1"/>
  <c r="C132" i="1"/>
  <c r="C137" i="1" s="1"/>
  <c r="C94" i="1"/>
  <c r="C95" i="1" s="1"/>
  <c r="C155" i="1" s="1"/>
  <c r="C138" i="1" l="1"/>
  <c r="C157" i="1"/>
  <c r="C148" i="1"/>
  <c r="C149" i="1" s="1"/>
  <c r="C34" i="1" s="1"/>
  <c r="C96" i="1"/>
  <c r="C153" i="1" l="1"/>
  <c r="C158" i="1" s="1"/>
  <c r="C160" i="1" s="1"/>
  <c r="C165" i="1" s="1"/>
  <c r="C170" i="1" l="1"/>
  <c r="C166" i="1"/>
  <c r="C167" i="1" s="1"/>
  <c r="C168" i="1"/>
  <c r="C176" i="1"/>
  <c r="C169" i="1" l="1"/>
  <c r="C171" i="1" s="1"/>
  <c r="C177" i="1" l="1"/>
  <c r="C179" i="1" s="1"/>
  <c r="C35" i="1" s="1"/>
  <c r="C36" i="1" s="1"/>
</calcChain>
</file>

<file path=xl/sharedStrings.xml><?xml version="1.0" encoding="utf-8"?>
<sst xmlns="http://schemas.openxmlformats.org/spreadsheetml/2006/main" count="254" uniqueCount="121">
  <si>
    <t>Área geográfica</t>
  </si>
  <si>
    <t>Días</t>
  </si>
  <si>
    <t>Meses</t>
  </si>
  <si>
    <t>años</t>
  </si>
  <si>
    <t>Nobre del trabajador</t>
  </si>
  <si>
    <t>Enero</t>
  </si>
  <si>
    <t xml:space="preserve">Zona geográfica del centro laboral </t>
  </si>
  <si>
    <t>Febrero</t>
  </si>
  <si>
    <t>Salario mínimo general del área geográfica</t>
  </si>
  <si>
    <t>Marzo</t>
  </si>
  <si>
    <t xml:space="preserve">Fecha de ingreso </t>
  </si>
  <si>
    <t>Día</t>
  </si>
  <si>
    <t>Mes</t>
  </si>
  <si>
    <t>Año</t>
  </si>
  <si>
    <t>Reunir fechas</t>
  </si>
  <si>
    <t>Abril</t>
  </si>
  <si>
    <t>Mayo</t>
  </si>
  <si>
    <t>Fecha de renuncia</t>
  </si>
  <si>
    <t>Junio</t>
  </si>
  <si>
    <t>Julio</t>
  </si>
  <si>
    <t>Salario cuota diaria</t>
  </si>
  <si>
    <t>Límitar año del cálculo</t>
  </si>
  <si>
    <t>Agosto</t>
  </si>
  <si>
    <t>En adelante</t>
  </si>
  <si>
    <t>Días de aguinaldo</t>
  </si>
  <si>
    <t>Septiembre</t>
  </si>
  <si>
    <t xml:space="preserve">Días de vacaciones que generaría el trabajador en el año de la renuncia </t>
  </si>
  <si>
    <t>Octubre</t>
  </si>
  <si>
    <t>Subsidio mensual</t>
  </si>
  <si>
    <t>Días de vacaciones pendientes de tomar de períodos anteriores</t>
  </si>
  <si>
    <t>Noviembre</t>
  </si>
  <si>
    <t xml:space="preserve">Prima vacacional </t>
  </si>
  <si>
    <t>Considerar día anterior a la fecha de ingreso</t>
  </si>
  <si>
    <t>Diciembre</t>
  </si>
  <si>
    <t>Otros ingresos gravados pendientes de pago</t>
  </si>
  <si>
    <t>Otros ingresos exentos pendientes de pago (por ejemplo fondo de ahorro)</t>
  </si>
  <si>
    <t>Ingresos gravados y pagados en el mismo mes por los cuales ya se retuvo ISR (por ejemplo, si el cálculo es en la segunda quincena del mes sería el salario ya pagado en la primera quincena)</t>
  </si>
  <si>
    <t>ISR retenido en el mismo mes, con anterioridad a la renuncia</t>
  </si>
  <si>
    <t>Fecha de inicio del ejercicio en que se dio la renuncia</t>
  </si>
  <si>
    <t>Años de diferencia</t>
  </si>
  <si>
    <t>Numero de mes</t>
  </si>
  <si>
    <t>Igualar años</t>
  </si>
  <si>
    <t>NETO A PAGAR POR FINIQUITO</t>
  </si>
  <si>
    <t>Concepto</t>
  </si>
  <si>
    <t>Importe</t>
  </si>
  <si>
    <t>Menos:</t>
  </si>
  <si>
    <t>Diferencia de dias recuperando el día de la fecha de ingreso</t>
  </si>
  <si>
    <t>Igual:</t>
  </si>
  <si>
    <t>Neto a pagar por finiquito</t>
  </si>
  <si>
    <t>DETALLES DEL CÁLCULO</t>
  </si>
  <si>
    <t>Parte proporcional de aguinaldo a la fecha de la renuncia</t>
  </si>
  <si>
    <t xml:space="preserve">Cuota diaria </t>
  </si>
  <si>
    <t>Por:</t>
  </si>
  <si>
    <t>Importe de aguinaldo anual</t>
  </si>
  <si>
    <t>Entre:</t>
  </si>
  <si>
    <t>Días del año</t>
  </si>
  <si>
    <t>Proporción diaria de aguinaldo</t>
  </si>
  <si>
    <t>Aguinaldo exento</t>
  </si>
  <si>
    <t>SMG</t>
  </si>
  <si>
    <t>Días de exención</t>
  </si>
  <si>
    <t>Aguinaldo gravado</t>
  </si>
  <si>
    <t>Tope de aguinaldo exento</t>
  </si>
  <si>
    <t>Días de vacaciones pendientes de disfrutar</t>
  </si>
  <si>
    <t xml:space="preserve">Días del ejercicio </t>
  </si>
  <si>
    <t>Proporción diaria</t>
  </si>
  <si>
    <t xml:space="preserve">Días laborados </t>
  </si>
  <si>
    <t>Días proporcionales en el ejercicio de la separación</t>
  </si>
  <si>
    <t>Más:</t>
  </si>
  <si>
    <t>Días pendientes de disfrutar</t>
  </si>
  <si>
    <t>Total a pagar por vacaciones no disfrutadas</t>
  </si>
  <si>
    <t>Parte proporcional de prima vacacional a la fecha de la renuncia</t>
  </si>
  <si>
    <t>Porcentaje de prima vacacional pactada</t>
  </si>
  <si>
    <t>Prima vacacional exenta</t>
  </si>
  <si>
    <t> Por:</t>
  </si>
  <si>
    <t> Igual:</t>
  </si>
  <si>
    <t>Prima vacacional gravada</t>
  </si>
  <si>
    <t>Monto total a pagar por prestaciones devengadas a la fecha del despido</t>
  </si>
  <si>
    <t xml:space="preserve">Parte proporcional de aguinaldo </t>
  </si>
  <si>
    <t>Parte proporcional de vacaciones</t>
  </si>
  <si>
    <t xml:space="preserve">Parte proporcional de prima vacacional </t>
  </si>
  <si>
    <t>Ingresos gravados del mes</t>
  </si>
  <si>
    <t>Monto total a pagar por prestaciones devengadas por el trabajador a la fecha del despido</t>
  </si>
  <si>
    <t>Prestaciones gravables proporcionales</t>
  </si>
  <si>
    <t>Ingresos gravados y pagados en el mismo mes por los cuales ya se retuvo ISR</t>
  </si>
  <si>
    <t>Base gravable</t>
  </si>
  <si>
    <t>Límite inferior</t>
  </si>
  <si>
    <t>Excedente del límite inferior</t>
  </si>
  <si>
    <t>Por ciento para aplicarse sobre el excedente del límite inferior</t>
  </si>
  <si>
    <t>ISR marginal</t>
  </si>
  <si>
    <t>Cuota fija</t>
  </si>
  <si>
    <t>ISR a retener por finiquito</t>
  </si>
  <si>
    <t>Subsidio para el empleo</t>
  </si>
  <si>
    <t>ISR a cargo del mes</t>
  </si>
  <si>
    <t>Tope de prima vacacional exenta</t>
  </si>
  <si>
    <t>Días de vacaciones otorgadas en el al año de la separación</t>
  </si>
  <si>
    <t>Base para el pago de la prima de antigüedad</t>
  </si>
  <si>
    <t>Doble</t>
  </si>
  <si>
    <t>Años completos de servicio</t>
  </si>
  <si>
    <t>Resultado</t>
  </si>
  <si>
    <t>Días a pagar por prima de antigüedad</t>
  </si>
  <si>
    <t>Monto de prima de antigüedad a pagar por años completos de servicios</t>
  </si>
  <si>
    <t>Días del ejercicio</t>
  </si>
  <si>
    <t>Parte proporcional diaria por prima de antigüedad</t>
  </si>
  <si>
    <t>Días laborados</t>
  </si>
  <si>
    <t>Parte proporcional de prima de antigüedad a pagar por el año de la separación</t>
  </si>
  <si>
    <t>Total de la prima de antigüedad a pagar</t>
  </si>
  <si>
    <t>Años completos de servicio (cada fracción de más de seis meses se considerá como un año para efectos de la exención)</t>
  </si>
  <si>
    <t>Importe máximo de la prima de antigüedad exenta</t>
  </si>
  <si>
    <t>Prima de antigüedad gravada</t>
  </si>
  <si>
    <t>Prima de antigüedad exenta</t>
  </si>
  <si>
    <t>Salarios devengados y no pagados correspondientes al mismo mes en que renunció el colaborador</t>
  </si>
  <si>
    <t>Monto de prima de antigüedad a pagar por años completos de servicios (sólo aplica para trabajadores de planta con más de 15 años de servicio)</t>
  </si>
  <si>
    <t>Parte proporcional de prima de antigüedad a pagar por el año de la separación (sólo aplica para trabajadores de planta con más de 15 años de servicio)</t>
  </si>
  <si>
    <t>ISR conforme a la tarifa mensual del artículo 96 de la LISR</t>
  </si>
  <si>
    <t>LLENAR CELDAS COLOR AZUL</t>
  </si>
  <si>
    <t>Tarifa ISR mensual 2016</t>
  </si>
  <si>
    <t>DATOS PARA CALCULAR FINIQUITO POR RENUNCIA 2019</t>
  </si>
  <si>
    <t>Días laborados en 2019</t>
  </si>
  <si>
    <t>FRONTERA</t>
  </si>
  <si>
    <t>GENERAL</t>
  </si>
  <si>
    <t>CONTADORCONTADO.COM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</si>
</sst>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00_);[Red]\(&quot;$&quot;#,##0.00\)"/>
    <numFmt numFmtId="165" formatCode="&quot;$&quot;#,##0.00"/>
    <numFmt numFmtId="166" formatCode="#,##0.000_);[Red]\(#,##0.000\)"/>
    <numFmt numFmtId="167" formatCode="#,##0.0000"/>
    <numFmt numFmtId="168" formatCode="0.0000"/>
    <numFmt numFmtId="169" formatCode="#,##0.000;[Red]\-#,##0.000"/>
  </numFmts>
  <fonts count="21" x14ac:knownFonts="1">
    <font>
      <sz val="10"/>
      <name val="Arial"/>
    </font>
    <font>
      <sz val="10"/>
      <name val="Arial"/>
      <family val="2"/>
    </font>
    <font>
      <b/>
      <sz val="13"/>
      <name val="Arial"/>
      <family val="2"/>
    </font>
    <font>
      <sz val="10"/>
      <name val="Arial"/>
      <family val="2"/>
    </font>
    <font>
      <b/>
      <sz val="10"/>
      <name val="Arial"/>
      <family val="2"/>
    </font>
    <font>
      <b/>
      <sz val="10"/>
      <color indexed="9"/>
      <name val="Arial"/>
      <family val="2"/>
    </font>
    <font>
      <sz val="10"/>
      <color indexed="8"/>
      <name val="Arial"/>
      <family val="2"/>
    </font>
    <font>
      <sz val="10"/>
      <color indexed="10"/>
      <name val="Arial"/>
      <family val="2"/>
    </font>
    <font>
      <sz val="8"/>
      <name val="Arial"/>
      <family val="2"/>
    </font>
    <font>
      <b/>
      <sz val="11"/>
      <color indexed="9"/>
      <name val="Arial"/>
      <family val="2"/>
    </font>
    <font>
      <u/>
      <sz val="10"/>
      <color indexed="12"/>
      <name val="Arial"/>
      <family val="2"/>
    </font>
    <font>
      <b/>
      <u/>
      <sz val="10"/>
      <color indexed="12"/>
      <name val="Arial"/>
      <family val="2"/>
    </font>
    <font>
      <sz val="9"/>
      <name val="Arial"/>
      <family val="2"/>
    </font>
    <font>
      <b/>
      <sz val="10"/>
      <color theme="0"/>
      <name val="Arial"/>
      <family val="2"/>
    </font>
    <font>
      <sz val="10"/>
      <name val="Arial"/>
      <family val="2"/>
    </font>
    <font>
      <b/>
      <sz val="9"/>
      <name val="Arial"/>
      <family val="2"/>
    </font>
    <font>
      <sz val="10"/>
      <color theme="0"/>
      <name val="Arial"/>
      <family val="2"/>
    </font>
    <font>
      <sz val="10"/>
      <name val="Century Gothic"/>
      <family val="2"/>
    </font>
    <font>
      <b/>
      <sz val="10"/>
      <name val="Century Gothic"/>
      <family val="2"/>
    </font>
    <font>
      <sz val="10"/>
      <color indexed="10"/>
      <name val="Century Gothic"/>
      <family val="2"/>
    </font>
    <font>
      <b/>
      <sz val="13"/>
      <name val="Century Gothic"/>
      <family val="2"/>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33CC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70C0"/>
      </left>
      <right/>
      <top style="medium">
        <color rgb="FF0070C0"/>
      </top>
      <bottom style="medium">
        <color indexed="64"/>
      </bottom>
      <diagonal/>
    </border>
    <border>
      <left/>
      <right style="thin">
        <color indexed="64"/>
      </right>
      <top style="medium">
        <color rgb="FF0070C0"/>
      </top>
      <bottom style="medium">
        <color indexed="64"/>
      </bottom>
      <diagonal/>
    </border>
    <border>
      <left style="thin">
        <color indexed="64"/>
      </left>
      <right style="medium">
        <color rgb="FF0070C0"/>
      </right>
      <top style="medium">
        <color rgb="FF0070C0"/>
      </top>
      <bottom style="medium">
        <color indexed="64"/>
      </bottom>
      <diagonal/>
    </border>
    <border>
      <left style="medium">
        <color rgb="FF0070C0"/>
      </left>
      <right/>
      <top/>
      <bottom style="hair">
        <color indexed="64"/>
      </bottom>
      <diagonal/>
    </border>
    <border>
      <left style="thin">
        <color indexed="64"/>
      </left>
      <right style="medium">
        <color rgb="FF0070C0"/>
      </right>
      <top/>
      <bottom style="hair">
        <color indexed="64"/>
      </bottom>
      <diagonal/>
    </border>
    <border>
      <left style="medium">
        <color rgb="FF0070C0"/>
      </left>
      <right/>
      <top style="hair">
        <color indexed="64"/>
      </top>
      <bottom style="hair">
        <color indexed="64"/>
      </bottom>
      <diagonal/>
    </border>
    <border>
      <left style="thin">
        <color indexed="64"/>
      </left>
      <right style="medium">
        <color rgb="FF0070C0"/>
      </right>
      <top style="hair">
        <color indexed="64"/>
      </top>
      <bottom style="hair">
        <color indexed="64"/>
      </bottom>
      <diagonal/>
    </border>
    <border>
      <left style="medium">
        <color rgb="FF0070C0"/>
      </left>
      <right/>
      <top style="hair">
        <color indexed="64"/>
      </top>
      <bottom style="medium">
        <color rgb="FF0070C0"/>
      </bottom>
      <diagonal/>
    </border>
    <border>
      <left/>
      <right style="thin">
        <color indexed="64"/>
      </right>
      <top style="hair">
        <color indexed="64"/>
      </top>
      <bottom style="medium">
        <color rgb="FF0070C0"/>
      </bottom>
      <diagonal/>
    </border>
    <border>
      <left style="thin">
        <color indexed="64"/>
      </left>
      <right style="medium">
        <color rgb="FF0070C0"/>
      </right>
      <top style="hair">
        <color indexed="64"/>
      </top>
      <bottom style="medium">
        <color rgb="FF0070C0"/>
      </bottom>
      <diagonal/>
    </border>
    <border>
      <left/>
      <right style="medium">
        <color rgb="FF0070C0"/>
      </right>
      <top style="medium">
        <color rgb="FF0070C0"/>
      </top>
      <bottom style="medium">
        <color indexed="64"/>
      </bottom>
      <diagonal/>
    </border>
    <border>
      <left/>
      <right style="medium">
        <color rgb="FF0070C0"/>
      </right>
      <top/>
      <bottom style="hair">
        <color indexed="64"/>
      </bottom>
      <diagonal/>
    </border>
    <border>
      <left/>
      <right style="medium">
        <color rgb="FF0070C0"/>
      </right>
      <top style="hair">
        <color indexed="64"/>
      </top>
      <bottom style="hair">
        <color indexed="64"/>
      </bottom>
      <diagonal/>
    </border>
    <border>
      <left/>
      <right style="medium">
        <color rgb="FF0070C0"/>
      </right>
      <top style="hair">
        <color indexed="64"/>
      </top>
      <bottom style="medium">
        <color rgb="FF0070C0"/>
      </bottom>
      <diagonal/>
    </border>
    <border>
      <left/>
      <right style="medium">
        <color rgb="FF0070C0"/>
      </right>
      <top/>
      <bottom/>
      <diagonal/>
    </border>
  </borders>
  <cellStyleXfs count="4">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43" fontId="14" fillId="0" borderId="0" applyFont="0" applyFill="0" applyBorder="0" applyAlignment="0" applyProtection="0"/>
  </cellStyleXfs>
  <cellXfs count="141">
    <xf numFmtId="0" fontId="0" fillId="0" borderId="0" xfId="0"/>
    <xf numFmtId="0" fontId="3" fillId="2" borderId="0" xfId="0" applyFont="1" applyFill="1" applyProtection="1">
      <protection hidden="1"/>
    </xf>
    <xf numFmtId="0" fontId="3" fillId="2" borderId="0" xfId="0" applyFont="1" applyFill="1"/>
    <xf numFmtId="0" fontId="3" fillId="2" borderId="1" xfId="0" applyFont="1" applyFill="1" applyBorder="1" applyProtection="1"/>
    <xf numFmtId="0" fontId="3" fillId="2" borderId="1" xfId="0" applyFont="1" applyFill="1" applyBorder="1" applyAlignment="1" applyProtection="1"/>
    <xf numFmtId="14" fontId="4" fillId="2" borderId="2" xfId="0" applyNumberFormat="1" applyFont="1" applyFill="1" applyBorder="1" applyAlignment="1" applyProtection="1">
      <alignment horizontal="center" wrapText="1"/>
    </xf>
    <xf numFmtId="0" fontId="4" fillId="2" borderId="1" xfId="0" applyFont="1" applyFill="1" applyBorder="1" applyAlignment="1" applyProtection="1">
      <alignment horizontal="center"/>
    </xf>
    <xf numFmtId="0" fontId="3" fillId="2" borderId="0" xfId="0" applyFont="1" applyFill="1" applyBorder="1" applyAlignment="1" applyProtection="1"/>
    <xf numFmtId="0" fontId="3" fillId="2" borderId="0" xfId="0" applyFont="1" applyFill="1" applyBorder="1" applyProtection="1"/>
    <xf numFmtId="14" fontId="4" fillId="2" borderId="3" xfId="0" applyNumberFormat="1" applyFont="1" applyFill="1" applyBorder="1" applyAlignment="1" applyProtection="1">
      <alignment horizontal="center" wrapText="1"/>
    </xf>
    <xf numFmtId="0" fontId="4" fillId="2" borderId="0" xfId="0" applyFont="1" applyFill="1" applyAlignment="1" applyProtection="1">
      <alignment horizontal="center"/>
    </xf>
    <xf numFmtId="0" fontId="4" fillId="0" borderId="1" xfId="0" applyFont="1" applyFill="1" applyBorder="1" applyProtection="1"/>
    <xf numFmtId="0" fontId="3" fillId="2" borderId="0" xfId="0" applyFont="1" applyFill="1" applyBorder="1"/>
    <xf numFmtId="164" fontId="7" fillId="2" borderId="0" xfId="0" applyNumberFormat="1" applyFont="1" applyFill="1" applyBorder="1" applyAlignment="1" applyProtection="1">
      <alignment horizontal="right" wrapText="1"/>
      <protection hidden="1"/>
    </xf>
    <xf numFmtId="4" fontId="3" fillId="2" borderId="0" xfId="0" applyNumberFormat="1" applyFont="1" applyFill="1"/>
    <xf numFmtId="0" fontId="4" fillId="2" borderId="0" xfId="0" applyFont="1" applyFill="1" applyBorder="1" applyAlignment="1"/>
    <xf numFmtId="0" fontId="3" fillId="2" borderId="0" xfId="0" applyFont="1" applyFill="1" applyBorder="1" applyProtection="1">
      <protection hidden="1"/>
    </xf>
    <xf numFmtId="0" fontId="4" fillId="2" borderId="0" xfId="0" applyFont="1" applyFill="1" applyBorder="1"/>
    <xf numFmtId="0" fontId="4" fillId="2" borderId="0" xfId="0" applyFont="1" applyFill="1" applyBorder="1" applyAlignment="1">
      <alignment horizontal="center"/>
    </xf>
    <xf numFmtId="0" fontId="4" fillId="2" borderId="0" xfId="0" applyFont="1" applyFill="1" applyBorder="1" applyAlignment="1" applyProtection="1">
      <alignment horizontal="center"/>
      <protection hidden="1"/>
    </xf>
    <xf numFmtId="0" fontId="7" fillId="2" borderId="0" xfId="0" applyFont="1" applyFill="1" applyBorder="1" applyAlignment="1">
      <alignment wrapText="1"/>
    </xf>
    <xf numFmtId="0" fontId="3" fillId="2" borderId="0" xfId="0" applyFont="1" applyFill="1" applyBorder="1" applyAlignment="1">
      <alignment wrapText="1"/>
    </xf>
    <xf numFmtId="164" fontId="3" fillId="2" borderId="0" xfId="0" applyNumberFormat="1" applyFont="1" applyFill="1" applyBorder="1" applyAlignment="1" applyProtection="1">
      <alignment horizontal="right" wrapText="1"/>
      <protection hidden="1"/>
    </xf>
    <xf numFmtId="4" fontId="3" fillId="2" borderId="0" xfId="0" applyNumberFormat="1" applyFont="1" applyFill="1" applyBorder="1" applyAlignment="1" applyProtection="1">
      <alignment horizontal="right" wrapText="1"/>
      <protection hidden="1"/>
    </xf>
    <xf numFmtId="164" fontId="7" fillId="2" borderId="0" xfId="0" applyNumberFormat="1" applyFont="1" applyFill="1" applyBorder="1" applyAlignment="1">
      <alignment horizontal="left" wrapText="1"/>
    </xf>
    <xf numFmtId="164" fontId="4" fillId="0" borderId="1" xfId="0" applyNumberFormat="1" applyFont="1" applyFill="1" applyBorder="1" applyAlignment="1" applyProtection="1">
      <alignment horizontal="right" wrapText="1"/>
    </xf>
    <xf numFmtId="4" fontId="12" fillId="0" borderId="0" xfId="0" applyNumberFormat="1" applyFont="1"/>
    <xf numFmtId="0" fontId="9" fillId="0" borderId="0" xfId="0" applyFont="1" applyFill="1" applyAlignment="1">
      <alignment wrapText="1"/>
    </xf>
    <xf numFmtId="0" fontId="3" fillId="3" borderId="1" xfId="0" applyFont="1" applyFill="1" applyBorder="1" applyProtection="1"/>
    <xf numFmtId="0" fontId="3" fillId="3" borderId="1" xfId="0" applyFont="1" applyFill="1" applyBorder="1" applyAlignment="1" applyProtection="1"/>
    <xf numFmtId="0" fontId="3" fillId="4" borderId="0" xfId="0" applyFont="1" applyFill="1" applyBorder="1" applyProtection="1"/>
    <xf numFmtId="14" fontId="5" fillId="4" borderId="0" xfId="0" applyNumberFormat="1" applyFont="1" applyFill="1" applyBorder="1" applyProtection="1">
      <protection locked="0"/>
    </xf>
    <xf numFmtId="0" fontId="11" fillId="4" borderId="0" xfId="1" applyFont="1" applyFill="1" applyAlignment="1" applyProtection="1"/>
    <xf numFmtId="0" fontId="3" fillId="4" borderId="0" xfId="0" applyFont="1" applyFill="1"/>
    <xf numFmtId="0" fontId="6" fillId="4" borderId="0" xfId="0" applyFont="1" applyFill="1"/>
    <xf numFmtId="0" fontId="10" fillId="4" borderId="0" xfId="1" applyFill="1" applyAlignment="1" applyProtection="1">
      <alignment horizontal="left"/>
      <protection locked="0"/>
    </xf>
    <xf numFmtId="0" fontId="0" fillId="4" borderId="0" xfId="0" applyFill="1" applyAlignment="1"/>
    <xf numFmtId="0" fontId="16" fillId="0" borderId="0" xfId="0" applyFont="1"/>
    <xf numFmtId="0" fontId="16" fillId="2" borderId="0" xfId="0" applyFont="1" applyFill="1"/>
    <xf numFmtId="0" fontId="16" fillId="2" borderId="0" xfId="0" applyFont="1" applyFill="1" applyBorder="1"/>
    <xf numFmtId="0" fontId="1" fillId="0" borderId="0" xfId="0" applyFont="1"/>
    <xf numFmtId="0" fontId="1" fillId="2" borderId="0" xfId="0" applyFont="1" applyFill="1"/>
    <xf numFmtId="0" fontId="4" fillId="2" borderId="0" xfId="0" applyFont="1" applyFill="1" applyProtection="1">
      <protection locked="0"/>
    </xf>
    <xf numFmtId="0" fontId="4" fillId="2" borderId="0" xfId="0" applyFont="1" applyFill="1" applyProtection="1">
      <protection hidden="1"/>
    </xf>
    <xf numFmtId="0" fontId="1" fillId="2" borderId="0" xfId="0" applyFont="1" applyFill="1" applyProtection="1">
      <protection hidden="1"/>
    </xf>
    <xf numFmtId="0" fontId="1" fillId="2" borderId="0" xfId="0" applyFont="1" applyFill="1" applyBorder="1" applyProtection="1">
      <protection hidden="1"/>
    </xf>
    <xf numFmtId="0" fontId="1" fillId="2" borderId="0" xfId="0" applyFont="1" applyFill="1" applyBorder="1"/>
    <xf numFmtId="0" fontId="1" fillId="2" borderId="0" xfId="0" applyFont="1" applyFill="1" applyBorder="1" applyAlignment="1" applyProtection="1">
      <alignment horizontal="right" vertical="top" wrapText="1"/>
      <protection hidden="1"/>
    </xf>
    <xf numFmtId="4" fontId="1" fillId="2" borderId="0" xfId="0" applyNumberFormat="1" applyFont="1" applyFill="1" applyBorder="1" applyAlignment="1" applyProtection="1">
      <alignment horizontal="right" vertical="top" wrapText="1"/>
      <protection hidden="1"/>
    </xf>
    <xf numFmtId="0" fontId="1" fillId="2" borderId="0" xfId="0" applyFont="1" applyFill="1" applyAlignment="1" applyProtection="1">
      <alignment wrapText="1"/>
      <protection hidden="1"/>
    </xf>
    <xf numFmtId="43" fontId="1" fillId="2" borderId="0" xfId="3" applyFont="1" applyFill="1" applyBorder="1" applyAlignment="1" applyProtection="1">
      <alignment horizontal="right" vertical="top" wrapText="1"/>
      <protection hidden="1"/>
    </xf>
    <xf numFmtId="14" fontId="1" fillId="2" borderId="0" xfId="0" applyNumberFormat="1" applyFont="1" applyFill="1" applyProtection="1">
      <protection hidden="1"/>
    </xf>
    <xf numFmtId="1" fontId="1" fillId="2" borderId="0" xfId="0" applyNumberFormat="1" applyFont="1" applyFill="1" applyProtection="1">
      <protection hidden="1"/>
    </xf>
    <xf numFmtId="3" fontId="1" fillId="2" borderId="0" xfId="0" applyNumberFormat="1" applyFont="1" applyFill="1" applyProtection="1">
      <protection hidden="1"/>
    </xf>
    <xf numFmtId="2" fontId="1" fillId="2" borderId="0" xfId="0" applyNumberFormat="1" applyFont="1" applyFill="1" applyProtection="1">
      <protection hidden="1"/>
    </xf>
    <xf numFmtId="164" fontId="1" fillId="2" borderId="0" xfId="0" applyNumberFormat="1" applyFont="1" applyFill="1" applyProtection="1">
      <protection hidden="1"/>
    </xf>
    <xf numFmtId="14" fontId="1" fillId="0" borderId="0" xfId="0" applyNumberFormat="1" applyFont="1"/>
    <xf numFmtId="0" fontId="17" fillId="2" borderId="11" xfId="0" applyFont="1" applyFill="1" applyBorder="1"/>
    <xf numFmtId="0" fontId="18" fillId="2" borderId="12" xfId="0" applyFont="1" applyFill="1" applyBorder="1" applyAlignment="1">
      <alignment horizontal="center"/>
    </xf>
    <xf numFmtId="0" fontId="18" fillId="2" borderId="13" xfId="0" applyFont="1" applyFill="1" applyBorder="1" applyAlignment="1" applyProtection="1">
      <alignment horizontal="center"/>
      <protection hidden="1"/>
    </xf>
    <xf numFmtId="0" fontId="19" fillId="2" borderId="14" xfId="0" applyFont="1" applyFill="1" applyBorder="1" applyAlignment="1" applyProtection="1">
      <alignment wrapText="1"/>
    </xf>
    <xf numFmtId="0" fontId="17" fillId="2" borderId="5" xfId="0" applyFont="1" applyFill="1" applyBorder="1" applyAlignment="1" applyProtection="1">
      <alignment wrapText="1"/>
    </xf>
    <xf numFmtId="164" fontId="17" fillId="2" borderId="15" xfId="0" applyNumberFormat="1" applyFont="1" applyFill="1" applyBorder="1" applyAlignment="1" applyProtection="1">
      <alignment horizontal="right" wrapText="1"/>
      <protection hidden="1"/>
    </xf>
    <xf numFmtId="0" fontId="19" fillId="2" borderId="16" xfId="0" applyFont="1" applyFill="1" applyBorder="1" applyAlignment="1" applyProtection="1">
      <alignment wrapText="1"/>
    </xf>
    <xf numFmtId="164" fontId="17" fillId="2" borderId="6" xfId="0" applyNumberFormat="1" applyFont="1" applyFill="1" applyBorder="1" applyAlignment="1" applyProtection="1">
      <alignment wrapText="1"/>
    </xf>
    <xf numFmtId="4" fontId="17" fillId="2" borderId="17" xfId="0" applyNumberFormat="1" applyFont="1" applyFill="1" applyBorder="1" applyAlignment="1" applyProtection="1">
      <alignment horizontal="right" wrapText="1"/>
      <protection hidden="1"/>
    </xf>
    <xf numFmtId="0" fontId="19" fillId="2" borderId="18" xfId="0" applyFont="1" applyFill="1" applyBorder="1" applyAlignment="1" applyProtection="1">
      <alignment wrapText="1"/>
    </xf>
    <xf numFmtId="0" fontId="17" fillId="2" borderId="19" xfId="0" applyFont="1" applyFill="1" applyBorder="1" applyAlignment="1" applyProtection="1">
      <alignment wrapText="1"/>
    </xf>
    <xf numFmtId="164" fontId="19" fillId="2" borderId="20" xfId="0" applyNumberFormat="1" applyFont="1" applyFill="1" applyBorder="1" applyAlignment="1" applyProtection="1">
      <alignment horizontal="right" wrapText="1"/>
      <protection hidden="1"/>
    </xf>
    <xf numFmtId="0" fontId="17" fillId="2" borderId="0" xfId="0" applyFont="1" applyFill="1"/>
    <xf numFmtId="0" fontId="18" fillId="2" borderId="7" xfId="0" applyFont="1" applyFill="1" applyBorder="1" applyAlignment="1"/>
    <xf numFmtId="0" fontId="18" fillId="2" borderId="0" xfId="0" applyFont="1" applyFill="1" applyBorder="1" applyAlignment="1"/>
    <xf numFmtId="0" fontId="19" fillId="2" borderId="14" xfId="0" applyFont="1" applyFill="1" applyBorder="1" applyAlignment="1">
      <alignment wrapText="1"/>
    </xf>
    <xf numFmtId="0" fontId="17" fillId="2" borderId="5" xfId="0" applyFont="1" applyFill="1" applyBorder="1" applyAlignment="1">
      <alignment wrapText="1"/>
    </xf>
    <xf numFmtId="0" fontId="19" fillId="2" borderId="16" xfId="0" applyFont="1" applyFill="1" applyBorder="1" applyAlignment="1">
      <alignment wrapText="1"/>
    </xf>
    <xf numFmtId="0" fontId="17" fillId="2" borderId="6" xfId="0" applyFont="1" applyFill="1" applyBorder="1" applyAlignment="1">
      <alignment wrapText="1"/>
    </xf>
    <xf numFmtId="0" fontId="17" fillId="2" borderId="17" xfId="0" applyFont="1" applyFill="1" applyBorder="1" applyAlignment="1" applyProtection="1">
      <alignment horizontal="right" wrapText="1"/>
      <protection hidden="1"/>
    </xf>
    <xf numFmtId="43" fontId="17" fillId="2" borderId="17" xfId="3" applyFont="1" applyFill="1" applyBorder="1" applyAlignment="1" applyProtection="1">
      <alignment horizontal="right" wrapText="1"/>
      <protection hidden="1"/>
    </xf>
    <xf numFmtId="3" fontId="17" fillId="2" borderId="17" xfId="0" applyNumberFormat="1" applyFont="1" applyFill="1" applyBorder="1" applyAlignment="1" applyProtection="1">
      <alignment horizontal="right" wrapText="1"/>
      <protection hidden="1"/>
    </xf>
    <xf numFmtId="0" fontId="19" fillId="2" borderId="18" xfId="0" applyFont="1" applyFill="1" applyBorder="1" applyAlignment="1">
      <alignment wrapText="1"/>
    </xf>
    <xf numFmtId="0" fontId="19" fillId="2" borderId="19" xfId="0" applyFont="1" applyFill="1" applyBorder="1" applyAlignment="1">
      <alignment wrapText="1"/>
    </xf>
    <xf numFmtId="0" fontId="17" fillId="2" borderId="0" xfId="0" applyFont="1" applyFill="1" applyProtection="1">
      <protection hidden="1"/>
    </xf>
    <xf numFmtId="164" fontId="19" fillId="2" borderId="0" xfId="0" applyNumberFormat="1" applyFont="1" applyFill="1" applyBorder="1" applyAlignment="1" applyProtection="1">
      <alignment horizontal="right" wrapText="1"/>
      <protection hidden="1"/>
    </xf>
    <xf numFmtId="0" fontId="18" fillId="2" borderId="21" xfId="0" applyFont="1" applyFill="1" applyBorder="1" applyAlignment="1" applyProtection="1">
      <alignment horizontal="center"/>
      <protection hidden="1"/>
    </xf>
    <xf numFmtId="164" fontId="17" fillId="2" borderId="22" xfId="0" applyNumberFormat="1" applyFont="1" applyFill="1" applyBorder="1" applyAlignment="1" applyProtection="1">
      <alignment horizontal="right" wrapText="1"/>
      <protection hidden="1"/>
    </xf>
    <xf numFmtId="0" fontId="17" fillId="2" borderId="23" xfId="0" applyFont="1" applyFill="1" applyBorder="1" applyAlignment="1" applyProtection="1">
      <alignment horizontal="right" wrapText="1"/>
      <protection hidden="1"/>
    </xf>
    <xf numFmtId="164" fontId="19" fillId="2" borderId="24" xfId="0" applyNumberFormat="1" applyFont="1" applyFill="1" applyBorder="1" applyAlignment="1" applyProtection="1">
      <alignment horizontal="right" wrapText="1"/>
      <protection hidden="1"/>
    </xf>
    <xf numFmtId="4" fontId="17" fillId="2" borderId="23" xfId="0" applyNumberFormat="1" applyFont="1" applyFill="1" applyBorder="1" applyAlignment="1" applyProtection="1">
      <alignment horizontal="right" wrapText="1"/>
      <protection hidden="1"/>
    </xf>
    <xf numFmtId="0" fontId="17" fillId="2" borderId="22" xfId="0" applyFont="1" applyFill="1" applyBorder="1" applyAlignment="1" applyProtection="1">
      <alignment horizontal="right" wrapText="1"/>
      <protection hidden="1"/>
    </xf>
    <xf numFmtId="0" fontId="19" fillId="2" borderId="16" xfId="0" applyFont="1" applyFill="1" applyBorder="1"/>
    <xf numFmtId="166" fontId="17" fillId="2" borderId="23" xfId="0" applyNumberFormat="1" applyFont="1" applyFill="1" applyBorder="1" applyAlignment="1" applyProtection="1">
      <alignment horizontal="right" wrapText="1"/>
      <protection hidden="1"/>
    </xf>
    <xf numFmtId="169" fontId="19" fillId="2" borderId="24" xfId="0" applyNumberFormat="1" applyFont="1" applyFill="1" applyBorder="1" applyAlignment="1" applyProtection="1">
      <alignment horizontal="right" wrapText="1"/>
      <protection hidden="1"/>
    </xf>
    <xf numFmtId="0" fontId="18" fillId="2" borderId="11" xfId="0" applyFont="1" applyFill="1" applyBorder="1"/>
    <xf numFmtId="166" fontId="17" fillId="2" borderId="22" xfId="0" applyNumberFormat="1" applyFont="1" applyFill="1" applyBorder="1" applyAlignment="1" applyProtection="1">
      <alignment horizontal="right" wrapText="1"/>
      <protection hidden="1"/>
    </xf>
    <xf numFmtId="164" fontId="17" fillId="2" borderId="23" xfId="0" applyNumberFormat="1" applyFont="1" applyFill="1" applyBorder="1" applyAlignment="1" applyProtection="1">
      <alignment horizontal="right" wrapText="1"/>
      <protection hidden="1"/>
    </xf>
    <xf numFmtId="9" fontId="17" fillId="2" borderId="23" xfId="0" applyNumberFormat="1" applyFont="1" applyFill="1" applyBorder="1" applyAlignment="1" applyProtection="1">
      <alignment horizontal="right" wrapText="1"/>
      <protection hidden="1"/>
    </xf>
    <xf numFmtId="0" fontId="18" fillId="2" borderId="0" xfId="0" applyFont="1" applyFill="1" applyBorder="1" applyAlignment="1">
      <alignment wrapText="1"/>
    </xf>
    <xf numFmtId="0" fontId="17" fillId="0" borderId="0" xfId="0" applyFont="1" applyAlignment="1">
      <alignment wrapText="1"/>
    </xf>
    <xf numFmtId="0" fontId="17" fillId="2" borderId="25" xfId="0" applyFont="1" applyFill="1" applyBorder="1" applyProtection="1">
      <protection hidden="1"/>
    </xf>
    <xf numFmtId="38" fontId="17" fillId="2" borderId="22" xfId="0" applyNumberFormat="1" applyFont="1" applyFill="1" applyBorder="1" applyAlignment="1" applyProtection="1">
      <alignment horizontal="right" wrapText="1"/>
      <protection hidden="1"/>
    </xf>
    <xf numFmtId="167" fontId="17" fillId="2" borderId="23" xfId="0" applyNumberFormat="1" applyFont="1" applyFill="1" applyBorder="1" applyAlignment="1" applyProtection="1">
      <alignment horizontal="right" wrapText="1"/>
      <protection hidden="1"/>
    </xf>
    <xf numFmtId="168" fontId="17" fillId="2" borderId="25" xfId="0" applyNumberFormat="1" applyFont="1" applyFill="1" applyBorder="1" applyProtection="1">
      <protection hidden="1"/>
    </xf>
    <xf numFmtId="3" fontId="17" fillId="2" borderId="23" xfId="0" applyNumberFormat="1" applyFont="1" applyFill="1" applyBorder="1" applyAlignment="1" applyProtection="1">
      <alignment horizontal="right" wrapText="1"/>
      <protection hidden="1"/>
    </xf>
    <xf numFmtId="0" fontId="19" fillId="2" borderId="14" xfId="0" applyFont="1" applyFill="1" applyBorder="1"/>
    <xf numFmtId="0" fontId="17" fillId="2" borderId="5" xfId="0" applyFont="1" applyFill="1" applyBorder="1"/>
    <xf numFmtId="10" fontId="17" fillId="2" borderId="23" xfId="2" applyNumberFormat="1" applyFont="1" applyFill="1" applyBorder="1" applyAlignment="1" applyProtection="1">
      <alignment horizontal="right" wrapText="1"/>
      <protection hidden="1"/>
    </xf>
    <xf numFmtId="164" fontId="19" fillId="2" borderId="19" xfId="0" applyNumberFormat="1" applyFont="1" applyFill="1" applyBorder="1" applyAlignment="1">
      <alignment horizontal="left" wrapText="1"/>
    </xf>
    <xf numFmtId="40" fontId="17" fillId="2" borderId="23" xfId="0" applyNumberFormat="1" applyFont="1" applyFill="1" applyBorder="1" applyAlignment="1" applyProtection="1">
      <alignment horizontal="right" wrapText="1"/>
      <protection hidden="1"/>
    </xf>
    <xf numFmtId="0" fontId="18" fillId="2" borderId="7" xfId="0" applyFont="1" applyFill="1" applyBorder="1" applyAlignment="1">
      <alignment wrapText="1"/>
    </xf>
    <xf numFmtId="0" fontId="17" fillId="0" borderId="0" xfId="0" applyFont="1" applyAlignment="1">
      <alignment wrapText="1"/>
    </xf>
    <xf numFmtId="0" fontId="10" fillId="4" borderId="0" xfId="1" applyFill="1" applyAlignment="1" applyProtection="1">
      <alignment horizontal="left"/>
      <protection locked="0"/>
    </xf>
    <xf numFmtId="0" fontId="0" fillId="4" borderId="0" xfId="0" applyFill="1" applyAlignment="1"/>
    <xf numFmtId="0" fontId="3" fillId="2" borderId="10" xfId="0" applyFont="1" applyFill="1" applyBorder="1" applyAlignment="1" applyProtection="1">
      <alignment horizontal="left" wrapText="1"/>
    </xf>
    <xf numFmtId="0" fontId="3" fillId="2" borderId="9" xfId="0" applyFont="1" applyFill="1" applyBorder="1" applyAlignment="1" applyProtection="1">
      <alignment horizontal="left" wrapText="1"/>
    </xf>
    <xf numFmtId="0" fontId="3" fillId="3" borderId="10" xfId="0" applyFont="1" applyFill="1" applyBorder="1" applyAlignment="1" applyProtection="1">
      <alignment horizontal="left" wrapText="1"/>
    </xf>
    <xf numFmtId="0" fontId="3" fillId="3" borderId="9" xfId="0" applyFont="1" applyFill="1" applyBorder="1" applyAlignment="1" applyProtection="1">
      <alignment horizontal="left" wrapText="1"/>
    </xf>
    <xf numFmtId="0" fontId="20" fillId="4" borderId="0" xfId="0" applyFont="1" applyFill="1" applyAlignment="1">
      <alignment horizontal="center"/>
    </xf>
    <xf numFmtId="0" fontId="20" fillId="2" borderId="0" xfId="0" applyFont="1" applyFill="1" applyAlignment="1">
      <alignment horizontal="center"/>
    </xf>
    <xf numFmtId="0" fontId="2" fillId="2" borderId="4" xfId="0" applyFont="1" applyFill="1" applyBorder="1" applyAlignment="1">
      <alignment horizontal="center" vertical="center"/>
    </xf>
    <xf numFmtId="0" fontId="3" fillId="3" borderId="1" xfId="0" applyFont="1" applyFill="1" applyBorder="1" applyAlignment="1" applyProtection="1">
      <alignment horizontal="right"/>
    </xf>
    <xf numFmtId="0" fontId="5" fillId="5" borderId="1" xfId="0" applyFont="1" applyFill="1" applyBorder="1" applyProtection="1">
      <protection locked="0"/>
    </xf>
    <xf numFmtId="0" fontId="15" fillId="5" borderId="8" xfId="0" applyFont="1" applyFill="1" applyBorder="1" applyAlignment="1">
      <alignment horizontal="center" wrapText="1"/>
    </xf>
    <xf numFmtId="0" fontId="15" fillId="5" borderId="0" xfId="0" applyFont="1" applyFill="1" applyBorder="1" applyAlignment="1">
      <alignment horizontal="center" wrapText="1"/>
    </xf>
    <xf numFmtId="0" fontId="5" fillId="5" borderId="1" xfId="0" applyFont="1" applyFill="1" applyBorder="1" applyAlignment="1" applyProtection="1">
      <alignment horizontal="right" wrapText="1"/>
      <protection locked="0"/>
    </xf>
    <xf numFmtId="1" fontId="5" fillId="5" borderId="1" xfId="0" applyNumberFormat="1" applyFont="1" applyFill="1" applyBorder="1" applyAlignment="1" applyProtection="1">
      <alignment horizontal="right" wrapText="1"/>
      <protection locked="0"/>
    </xf>
    <xf numFmtId="0" fontId="13" fillId="5" borderId="1" xfId="0" applyFont="1" applyFill="1" applyBorder="1" applyProtection="1">
      <protection locked="0"/>
    </xf>
    <xf numFmtId="164" fontId="5" fillId="5" borderId="1" xfId="0" applyNumberFormat="1" applyFont="1" applyFill="1" applyBorder="1" applyAlignment="1" applyProtection="1">
      <alignment horizontal="right" wrapText="1"/>
      <protection locked="0"/>
    </xf>
    <xf numFmtId="9" fontId="5" fillId="5" borderId="1" xfId="0" applyNumberFormat="1" applyFont="1" applyFill="1" applyBorder="1" applyAlignment="1" applyProtection="1">
      <alignment horizontal="right" wrapText="1"/>
      <protection locked="0"/>
    </xf>
    <xf numFmtId="165" fontId="5" fillId="5" borderId="1" xfId="0" applyNumberFormat="1" applyFont="1" applyFill="1" applyBorder="1" applyAlignment="1" applyProtection="1">
      <alignment horizontal="right" wrapText="1"/>
      <protection locked="0"/>
    </xf>
    <xf numFmtId="165" fontId="5" fillId="5" borderId="1" xfId="0" applyNumberFormat="1" applyFont="1" applyFill="1" applyBorder="1" applyProtection="1">
      <protection locked="0"/>
    </xf>
    <xf numFmtId="14" fontId="5" fillId="5" borderId="1" xfId="0" applyNumberFormat="1" applyFont="1" applyFill="1" applyBorder="1" applyProtection="1">
      <protection locked="0"/>
    </xf>
    <xf numFmtId="0" fontId="4" fillId="0" borderId="0" xfId="0" applyFont="1" applyFill="1" applyBorder="1" applyProtection="1"/>
    <xf numFmtId="0" fontId="3" fillId="0" borderId="0" xfId="0" applyFont="1" applyFill="1"/>
    <xf numFmtId="0" fontId="15" fillId="0" borderId="0" xfId="0" applyFont="1" applyFill="1" applyBorder="1" applyAlignment="1">
      <alignment horizontal="center" wrapText="1"/>
    </xf>
    <xf numFmtId="0" fontId="4" fillId="0" borderId="0" xfId="0" applyFont="1" applyFill="1" applyBorder="1" applyAlignment="1" applyProtection="1">
      <alignment horizontal="center"/>
    </xf>
    <xf numFmtId="0" fontId="13" fillId="0" borderId="0" xfId="0" applyFont="1" applyFill="1" applyBorder="1" applyProtection="1">
      <protection locked="0"/>
    </xf>
    <xf numFmtId="0" fontId="3" fillId="0" borderId="0" xfId="0" applyFont="1" applyFill="1" applyProtection="1">
      <protection hidden="1"/>
    </xf>
    <xf numFmtId="4" fontId="12" fillId="0" borderId="0" xfId="0" applyNumberFormat="1" applyFont="1" applyFill="1"/>
    <xf numFmtId="0" fontId="3" fillId="0" borderId="0" xfId="0" applyFont="1" applyFill="1" applyBorder="1"/>
    <xf numFmtId="0" fontId="4" fillId="0" borderId="0" xfId="0" applyFont="1" applyFill="1" applyBorder="1" applyAlignment="1">
      <alignment horizontal="center"/>
    </xf>
    <xf numFmtId="0" fontId="10" fillId="5" borderId="1" xfId="1" applyFill="1" applyBorder="1" applyAlignment="1" applyProtection="1">
      <protection locked="0"/>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contadorcontado.com/" TargetMode="External"/><Relationship Id="rId2" Type="http://schemas.openxmlformats.org/officeDocument/2006/relationships/image" Target="../media/image1.jpg"/><Relationship Id="rId1" Type="http://schemas.openxmlformats.org/officeDocument/2006/relationships/hyperlink" Target="https://www.youtube.com/channel/UCU7cs6EF6VAUKCrgnxCUzV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38101</xdr:rowOff>
    </xdr:from>
    <xdr:to>
      <xdr:col>4</xdr:col>
      <xdr:colOff>19051</xdr:colOff>
      <xdr:row>6</xdr:row>
      <xdr:rowOff>142875</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8101"/>
          <a:ext cx="7600951" cy="1076324"/>
        </a:xfrm>
        <a:prstGeom prst="roundRect">
          <a:avLst>
            <a:gd name="adj" fmla="val 16667"/>
          </a:avLst>
        </a:prstGeom>
        <a:ln>
          <a:noFill/>
        </a:ln>
        <a:effectLst>
          <a:outerShdw blurRad="152400" dist="12000" dir="900000" sy="98000" kx="110000" ky="200000" algn="tl" rotWithShape="0">
            <a:srgbClr val="000000">
              <a:alpha val="30000"/>
            </a:srgbClr>
          </a:outerShdw>
        </a:effectLst>
        <a:scene3d>
          <a:camera prst="perspectiveRelaxed">
            <a:rot lat="19800000" lon="1200000" rev="20820000"/>
          </a:camera>
          <a:lightRig rig="threePt" dir="t"/>
        </a:scene3d>
        <a:sp3d contourW="6350" prstMaterial="matte">
          <a:bevelT w="101600" h="101600"/>
          <a:contourClr>
            <a:srgbClr val="969696"/>
          </a:contourClr>
        </a:sp3d>
      </xdr:spPr>
    </xdr:pic>
    <xdr:clientData/>
  </xdr:twoCellAnchor>
  <xdr:twoCellAnchor>
    <xdr:from>
      <xdr:col>0</xdr:col>
      <xdr:colOff>285750</xdr:colOff>
      <xdr:row>26</xdr:row>
      <xdr:rowOff>104775</xdr:rowOff>
    </xdr:from>
    <xdr:to>
      <xdr:col>1</xdr:col>
      <xdr:colOff>1543050</xdr:colOff>
      <xdr:row>29</xdr:row>
      <xdr:rowOff>104775</xdr:rowOff>
    </xdr:to>
    <xdr:sp macro="" textlink="">
      <xdr:nvSpPr>
        <xdr:cNvPr id="3" name="2 Rectángulo">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285750" y="5257800"/>
          <a:ext cx="1809750" cy="48577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s-MX" sz="1100" b="1"/>
            <a:t>MAS</a:t>
          </a:r>
          <a:r>
            <a:rPr lang="es-MX" sz="1100" b="1" baseline="0"/>
            <a:t> CALCULADORAS CLICK AQUI</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tadorconta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W189"/>
  <sheetViews>
    <sheetView showGridLines="0" tabSelected="1" workbookViewId="0">
      <selection activeCell="C9" sqref="C9"/>
    </sheetView>
  </sheetViews>
  <sheetFormatPr baseColWidth="10" defaultColWidth="0" defaultRowHeight="13.2" zeroHeight="1" x14ac:dyDescent="0.25"/>
  <cols>
    <col min="1" max="1" width="8.33203125" style="2" customWidth="1"/>
    <col min="2" max="2" width="70" style="2" customWidth="1"/>
    <col min="3" max="3" width="24.33203125" style="2" customWidth="1"/>
    <col min="4" max="4" width="11.5546875" style="2" customWidth="1"/>
    <col min="5" max="5" width="9.44140625" style="2" customWidth="1"/>
    <col min="6" max="6" width="13.5546875" style="132" customWidth="1"/>
    <col min="7" max="7" width="11.44140625" style="37" hidden="1"/>
    <col min="8" max="8" width="11.44140625" style="40" hidden="1"/>
    <col min="9" max="9" width="14.88671875" style="41" hidden="1"/>
    <col min="10" max="10" width="13.6640625" style="41" hidden="1"/>
    <col min="11" max="11" width="13.44140625" style="41" hidden="1"/>
    <col min="12" max="14" width="11.44140625" style="41" hidden="1"/>
    <col min="15" max="15" width="17.44140625" style="41" hidden="1"/>
    <col min="16" max="18" width="11.44140625" style="41" hidden="1"/>
    <col min="19" max="19" width="13.109375" style="41" hidden="1"/>
    <col min="20" max="16384" width="11.44140625" style="41" hidden="1"/>
  </cols>
  <sheetData>
    <row r="1" spans="1:20" x14ac:dyDescent="0.25"/>
    <row r="2" spans="1:20" x14ac:dyDescent="0.25"/>
    <row r="3" spans="1:20" x14ac:dyDescent="0.25"/>
    <row r="4" spans="1:20" x14ac:dyDescent="0.25"/>
    <row r="5" spans="1:20" x14ac:dyDescent="0.25"/>
    <row r="6" spans="1:20" x14ac:dyDescent="0.25"/>
    <row r="7" spans="1:20" x14ac:dyDescent="0.25"/>
    <row r="8" spans="1:20" ht="49.2" customHeight="1" x14ac:dyDescent="0.25">
      <c r="A8" s="118" t="s">
        <v>116</v>
      </c>
      <c r="B8" s="118"/>
      <c r="C8" s="118"/>
      <c r="D8" s="27"/>
      <c r="E8" s="27"/>
      <c r="F8" s="27"/>
      <c r="I8" s="42" t="s">
        <v>0</v>
      </c>
      <c r="J8" s="43">
        <v>2018</v>
      </c>
      <c r="K8" s="44"/>
      <c r="L8" s="44" t="s">
        <v>1</v>
      </c>
      <c r="M8" s="44" t="s">
        <v>2</v>
      </c>
      <c r="N8" s="44" t="s">
        <v>3</v>
      </c>
      <c r="O8" s="44"/>
      <c r="P8" s="45" t="s">
        <v>115</v>
      </c>
      <c r="Q8" s="45"/>
      <c r="R8" s="45"/>
      <c r="S8" s="45"/>
      <c r="T8" s="46"/>
    </row>
    <row r="9" spans="1:20" ht="12.75" customHeight="1" x14ac:dyDescent="0.25">
      <c r="A9" s="3" t="s">
        <v>4</v>
      </c>
      <c r="B9" s="3"/>
      <c r="C9" s="140" t="s">
        <v>120</v>
      </c>
      <c r="D9" s="121" t="s">
        <v>114</v>
      </c>
      <c r="E9" s="122"/>
      <c r="F9" s="133"/>
      <c r="I9" s="44" t="s">
        <v>119</v>
      </c>
      <c r="J9" s="40">
        <v>102.68</v>
      </c>
      <c r="K9" s="44"/>
      <c r="L9" s="44">
        <v>1</v>
      </c>
      <c r="M9" s="44" t="s">
        <v>5</v>
      </c>
      <c r="N9" s="44">
        <v>1920</v>
      </c>
      <c r="O9" s="44"/>
      <c r="P9" s="47">
        <v>0.01</v>
      </c>
      <c r="Q9" s="47">
        <v>578.52</v>
      </c>
      <c r="R9" s="47">
        <v>0</v>
      </c>
      <c r="S9" s="47">
        <v>1.92</v>
      </c>
      <c r="T9" s="46"/>
    </row>
    <row r="10" spans="1:20" x14ac:dyDescent="0.25">
      <c r="A10" s="29" t="s">
        <v>6</v>
      </c>
      <c r="B10" s="28"/>
      <c r="C10" s="123" t="s">
        <v>119</v>
      </c>
      <c r="D10" s="121"/>
      <c r="E10" s="122"/>
      <c r="F10" s="133"/>
      <c r="I10" s="44" t="s">
        <v>118</v>
      </c>
      <c r="J10" s="40">
        <v>176.72</v>
      </c>
      <c r="K10" s="44"/>
      <c r="L10" s="44">
        <v>2</v>
      </c>
      <c r="M10" s="44" t="s">
        <v>7</v>
      </c>
      <c r="N10" s="44">
        <v>1921</v>
      </c>
      <c r="O10" s="44"/>
      <c r="P10" s="47">
        <v>578.53</v>
      </c>
      <c r="Q10" s="48">
        <v>4910.18</v>
      </c>
      <c r="R10" s="47">
        <v>11.11</v>
      </c>
      <c r="S10" s="47">
        <v>6.4</v>
      </c>
      <c r="T10" s="46"/>
    </row>
    <row r="11" spans="1:20" x14ac:dyDescent="0.25">
      <c r="A11" s="4" t="s">
        <v>8</v>
      </c>
      <c r="B11" s="3"/>
      <c r="C11" s="25">
        <f>IF(C10="GENERAL",J9,J10)</f>
        <v>102.68</v>
      </c>
      <c r="I11" s="44"/>
      <c r="J11" s="40"/>
      <c r="K11" s="44"/>
      <c r="L11" s="44">
        <v>3</v>
      </c>
      <c r="M11" s="44" t="s">
        <v>9</v>
      </c>
      <c r="N11" s="44">
        <v>1922</v>
      </c>
      <c r="O11" s="44"/>
      <c r="P11" s="48">
        <v>4910.1899999999996</v>
      </c>
      <c r="Q11" s="48">
        <v>8629.2000000000007</v>
      </c>
      <c r="R11" s="47">
        <v>288.33</v>
      </c>
      <c r="S11" s="47">
        <v>10.88</v>
      </c>
      <c r="T11" s="46"/>
    </row>
    <row r="12" spans="1:20" x14ac:dyDescent="0.25">
      <c r="A12" s="119" t="s">
        <v>10</v>
      </c>
      <c r="B12" s="119"/>
      <c r="C12" s="5" t="s">
        <v>11</v>
      </c>
      <c r="D12" s="6" t="s">
        <v>12</v>
      </c>
      <c r="E12" s="6" t="s">
        <v>13</v>
      </c>
      <c r="F12" s="134"/>
      <c r="I12" s="44" t="s">
        <v>14</v>
      </c>
      <c r="J12" s="44"/>
      <c r="K12" s="44"/>
      <c r="L12" s="44">
        <v>4</v>
      </c>
      <c r="M12" s="44" t="s">
        <v>15</v>
      </c>
      <c r="N12" s="44">
        <v>1923</v>
      </c>
      <c r="O12" s="44"/>
      <c r="P12" s="48">
        <v>8629.2099999999991</v>
      </c>
      <c r="Q12" s="48">
        <v>10031.07</v>
      </c>
      <c r="R12" s="47">
        <v>692.96</v>
      </c>
      <c r="S12" s="47">
        <v>16</v>
      </c>
      <c r="T12" s="46"/>
    </row>
    <row r="13" spans="1:20" x14ac:dyDescent="0.25">
      <c r="A13" s="7"/>
      <c r="B13" s="8"/>
      <c r="C13" s="124">
        <v>1</v>
      </c>
      <c r="D13" s="120" t="s">
        <v>5</v>
      </c>
      <c r="E13" s="125">
        <v>2017</v>
      </c>
      <c r="F13" s="135"/>
      <c r="I13" s="44" t="str">
        <f>CONCATENATE(C13,D13,E13)</f>
        <v>1Enero2017</v>
      </c>
      <c r="J13" s="44"/>
      <c r="K13" s="44"/>
      <c r="L13" s="44">
        <v>5</v>
      </c>
      <c r="M13" s="44" t="s">
        <v>16</v>
      </c>
      <c r="N13" s="44">
        <v>1924</v>
      </c>
      <c r="O13" s="44"/>
      <c r="P13" s="48">
        <v>10031.08</v>
      </c>
      <c r="Q13" s="48">
        <v>12009.94</v>
      </c>
      <c r="R13" s="47">
        <v>917.26</v>
      </c>
      <c r="S13" s="47">
        <v>17.920000000000002</v>
      </c>
      <c r="T13" s="46"/>
    </row>
    <row r="14" spans="1:20" x14ac:dyDescent="0.25">
      <c r="A14" s="119" t="s">
        <v>17</v>
      </c>
      <c r="B14" s="119"/>
      <c r="C14" s="9" t="s">
        <v>11</v>
      </c>
      <c r="D14" s="10" t="s">
        <v>12</v>
      </c>
      <c r="E14" s="6" t="s">
        <v>13</v>
      </c>
      <c r="F14" s="134"/>
      <c r="I14" s="44"/>
      <c r="J14" s="44"/>
      <c r="K14" s="44"/>
      <c r="L14" s="44">
        <v>6</v>
      </c>
      <c r="M14" s="44" t="s">
        <v>18</v>
      </c>
      <c r="N14" s="44">
        <v>1925</v>
      </c>
      <c r="O14" s="44"/>
      <c r="P14" s="48">
        <v>12009.95</v>
      </c>
      <c r="Q14" s="48">
        <v>24222.31</v>
      </c>
      <c r="R14" s="48">
        <v>1271.8699999999999</v>
      </c>
      <c r="S14" s="47">
        <v>21.36</v>
      </c>
      <c r="T14" s="46"/>
    </row>
    <row r="15" spans="1:20" x14ac:dyDescent="0.25">
      <c r="A15" s="7"/>
      <c r="B15" s="8"/>
      <c r="C15" s="124">
        <v>31</v>
      </c>
      <c r="D15" s="120" t="s">
        <v>33</v>
      </c>
      <c r="E15" s="11">
        <v>2019</v>
      </c>
      <c r="F15" s="131"/>
      <c r="I15" s="44" t="str">
        <f>CONCATENATE(C15,D15,E15)</f>
        <v>31Diciembre2019</v>
      </c>
      <c r="J15" s="49"/>
      <c r="K15" s="44"/>
      <c r="L15" s="44">
        <v>7</v>
      </c>
      <c r="M15" s="44" t="s">
        <v>19</v>
      </c>
      <c r="N15" s="44">
        <v>1926</v>
      </c>
      <c r="O15" s="44"/>
      <c r="P15" s="48">
        <v>24222.32</v>
      </c>
      <c r="Q15" s="48">
        <v>38177.69</v>
      </c>
      <c r="R15" s="48">
        <v>3880.44</v>
      </c>
      <c r="S15" s="47">
        <v>23.52</v>
      </c>
      <c r="T15" s="46"/>
    </row>
    <row r="16" spans="1:20" ht="16.5" customHeight="1" x14ac:dyDescent="0.25">
      <c r="A16" s="29" t="s">
        <v>20</v>
      </c>
      <c r="B16" s="28"/>
      <c r="C16" s="126">
        <v>102.68</v>
      </c>
      <c r="I16" s="44" t="s">
        <v>21</v>
      </c>
      <c r="J16" s="44"/>
      <c r="K16" s="44"/>
      <c r="L16" s="44">
        <v>8</v>
      </c>
      <c r="M16" s="44" t="s">
        <v>22</v>
      </c>
      <c r="N16" s="44">
        <v>1927</v>
      </c>
      <c r="O16" s="44"/>
      <c r="P16" s="48">
        <v>38177.699999999997</v>
      </c>
      <c r="Q16" s="50">
        <v>72887.5</v>
      </c>
      <c r="R16" s="48">
        <v>7162.74</v>
      </c>
      <c r="S16" s="47">
        <v>30</v>
      </c>
      <c r="T16" s="46"/>
    </row>
    <row r="17" spans="1:20" x14ac:dyDescent="0.25">
      <c r="A17" s="4" t="s">
        <v>24</v>
      </c>
      <c r="B17" s="3"/>
      <c r="C17" s="123">
        <v>15</v>
      </c>
      <c r="I17" s="51">
        <v>43466</v>
      </c>
      <c r="J17" s="44"/>
      <c r="K17" s="44"/>
      <c r="L17" s="44">
        <v>9</v>
      </c>
      <c r="M17" s="44" t="s">
        <v>25</v>
      </c>
      <c r="N17" s="44">
        <v>1928</v>
      </c>
      <c r="O17" s="44"/>
      <c r="P17" s="48">
        <v>72887.509999999995</v>
      </c>
      <c r="Q17" s="50">
        <v>97183.33</v>
      </c>
      <c r="R17" s="48">
        <v>17575.689999999999</v>
      </c>
      <c r="S17" s="47">
        <v>32</v>
      </c>
      <c r="T17" s="46"/>
    </row>
    <row r="18" spans="1:20" x14ac:dyDescent="0.25">
      <c r="A18" s="29" t="s">
        <v>26</v>
      </c>
      <c r="B18" s="28"/>
      <c r="C18" s="123">
        <v>6</v>
      </c>
      <c r="I18" s="51">
        <v>43830</v>
      </c>
      <c r="J18" s="44"/>
      <c r="K18" s="44"/>
      <c r="L18" s="44">
        <v>10</v>
      </c>
      <c r="M18" s="44" t="s">
        <v>27</v>
      </c>
      <c r="N18" s="44">
        <v>1929</v>
      </c>
      <c r="O18" s="44"/>
      <c r="P18" s="48">
        <v>97183.34</v>
      </c>
      <c r="Q18" s="50">
        <v>291550</v>
      </c>
      <c r="R18" s="48">
        <v>25350.35</v>
      </c>
      <c r="S18" s="47">
        <v>34</v>
      </c>
      <c r="T18" s="46"/>
    </row>
    <row r="19" spans="1:20" x14ac:dyDescent="0.25">
      <c r="A19" s="4" t="s">
        <v>29</v>
      </c>
      <c r="B19" s="3"/>
      <c r="C19" s="123">
        <v>0</v>
      </c>
      <c r="I19" s="44"/>
      <c r="J19" s="44"/>
      <c r="K19" s="44"/>
      <c r="L19" s="44">
        <v>11</v>
      </c>
      <c r="M19" s="44" t="s">
        <v>30</v>
      </c>
      <c r="N19" s="44">
        <v>1930</v>
      </c>
      <c r="O19" s="44"/>
      <c r="P19" s="48">
        <v>291550.01</v>
      </c>
      <c r="Q19" s="48">
        <v>0</v>
      </c>
      <c r="R19" s="48">
        <v>91435.02</v>
      </c>
      <c r="S19" s="47">
        <v>35</v>
      </c>
      <c r="T19" s="46"/>
    </row>
    <row r="20" spans="1:20" x14ac:dyDescent="0.25">
      <c r="A20" s="29" t="s">
        <v>31</v>
      </c>
      <c r="B20" s="28"/>
      <c r="C20" s="127">
        <v>0.25</v>
      </c>
      <c r="I20" s="44" t="s">
        <v>32</v>
      </c>
      <c r="J20" s="44"/>
      <c r="K20" s="44"/>
      <c r="L20" s="44">
        <v>12</v>
      </c>
      <c r="M20" s="44" t="s">
        <v>33</v>
      </c>
      <c r="N20" s="44">
        <v>1931</v>
      </c>
      <c r="O20" s="44"/>
      <c r="P20" s="45"/>
      <c r="Q20" s="45"/>
      <c r="R20" s="45"/>
      <c r="S20" s="45"/>
      <c r="T20" s="46"/>
    </row>
    <row r="21" spans="1:20" ht="29.25" customHeight="1" x14ac:dyDescent="0.25">
      <c r="A21" s="112" t="s">
        <v>110</v>
      </c>
      <c r="B21" s="113"/>
      <c r="C21" s="128">
        <v>0</v>
      </c>
      <c r="I21" s="51">
        <f>I13-1</f>
        <v>42735</v>
      </c>
      <c r="J21" s="44"/>
      <c r="K21" s="44"/>
      <c r="L21" s="44">
        <v>13</v>
      </c>
      <c r="M21" s="44"/>
      <c r="N21" s="44">
        <v>1932</v>
      </c>
      <c r="O21" s="44"/>
      <c r="P21" s="45" t="s">
        <v>28</v>
      </c>
      <c r="Q21" s="45"/>
      <c r="R21" s="45"/>
      <c r="S21" s="45"/>
      <c r="T21" s="46"/>
    </row>
    <row r="22" spans="1:20" ht="15.75" customHeight="1" x14ac:dyDescent="0.25">
      <c r="A22" s="29" t="s">
        <v>34</v>
      </c>
      <c r="B22" s="28"/>
      <c r="C22" s="129">
        <v>0</v>
      </c>
      <c r="I22" s="44"/>
      <c r="J22" s="44"/>
      <c r="K22" s="44"/>
      <c r="L22" s="44">
        <v>14</v>
      </c>
      <c r="M22" s="44"/>
      <c r="N22" s="44">
        <v>1933</v>
      </c>
      <c r="O22" s="44"/>
      <c r="P22" s="47">
        <v>0.01</v>
      </c>
      <c r="Q22" s="48">
        <v>1768.96</v>
      </c>
      <c r="R22" s="47">
        <v>407.02</v>
      </c>
      <c r="S22" s="45"/>
      <c r="T22" s="46"/>
    </row>
    <row r="23" spans="1:20" x14ac:dyDescent="0.25">
      <c r="A23" s="4" t="s">
        <v>35</v>
      </c>
      <c r="B23" s="3"/>
      <c r="C23" s="129">
        <v>0</v>
      </c>
      <c r="I23" s="44"/>
      <c r="J23" s="44"/>
      <c r="K23" s="44"/>
      <c r="L23" s="44">
        <v>15</v>
      </c>
      <c r="M23" s="44"/>
      <c r="N23" s="44">
        <v>1934</v>
      </c>
      <c r="O23" s="44"/>
      <c r="P23" s="48">
        <v>1768.97</v>
      </c>
      <c r="Q23" s="48">
        <v>2653.38</v>
      </c>
      <c r="R23" s="47">
        <v>406.83</v>
      </c>
      <c r="S23" s="45"/>
      <c r="T23" s="46"/>
    </row>
    <row r="24" spans="1:20" ht="37.5" customHeight="1" x14ac:dyDescent="0.25">
      <c r="A24" s="114" t="s">
        <v>36</v>
      </c>
      <c r="B24" s="115"/>
      <c r="C24" s="129">
        <v>0</v>
      </c>
      <c r="I24" s="52">
        <f>+C13</f>
        <v>1</v>
      </c>
      <c r="J24" s="52" t="str">
        <f>+D13</f>
        <v>Enero</v>
      </c>
      <c r="K24" s="52">
        <f>+E13</f>
        <v>2017</v>
      </c>
      <c r="L24" s="44">
        <v>16</v>
      </c>
      <c r="M24" s="44"/>
      <c r="N24" s="44">
        <v>1935</v>
      </c>
      <c r="O24" s="44"/>
      <c r="P24" s="48">
        <v>2653.39</v>
      </c>
      <c r="Q24" s="48">
        <v>3472.84</v>
      </c>
      <c r="R24" s="47">
        <v>406.62</v>
      </c>
      <c r="S24" s="45"/>
      <c r="T24" s="46"/>
    </row>
    <row r="25" spans="1:20" ht="13.5" customHeight="1" x14ac:dyDescent="0.25">
      <c r="A25" s="4" t="s">
        <v>37</v>
      </c>
      <c r="B25" s="3"/>
      <c r="C25" s="129">
        <v>0</v>
      </c>
      <c r="E25" s="1"/>
      <c r="F25" s="136"/>
      <c r="I25" s="52">
        <f>+C15</f>
        <v>31</v>
      </c>
      <c r="J25" s="52" t="str">
        <f>+D15</f>
        <v>Diciembre</v>
      </c>
      <c r="K25" s="52">
        <f>+E15</f>
        <v>2019</v>
      </c>
      <c r="L25" s="44">
        <v>17</v>
      </c>
      <c r="M25" s="44"/>
      <c r="N25" s="44">
        <v>1936</v>
      </c>
      <c r="O25" s="44"/>
      <c r="P25" s="48">
        <v>3472.85</v>
      </c>
      <c r="Q25" s="48">
        <v>3537.87</v>
      </c>
      <c r="R25" s="47">
        <v>392.77</v>
      </c>
      <c r="S25" s="45"/>
      <c r="T25" s="46"/>
    </row>
    <row r="26" spans="1:20" x14ac:dyDescent="0.25">
      <c r="A26" s="28" t="s">
        <v>38</v>
      </c>
      <c r="B26" s="28"/>
      <c r="C26" s="130">
        <v>43466</v>
      </c>
      <c r="E26" s="1"/>
      <c r="F26" s="136"/>
      <c r="I26" s="44"/>
      <c r="J26" s="44" t="s">
        <v>39</v>
      </c>
      <c r="K26" s="52">
        <f>DATEDIF(I13,I15,"y")</f>
        <v>2</v>
      </c>
      <c r="L26" s="44">
        <v>18</v>
      </c>
      <c r="M26" s="44"/>
      <c r="N26" s="44">
        <v>1937</v>
      </c>
      <c r="O26" s="44"/>
      <c r="P26" s="48">
        <v>3537.88</v>
      </c>
      <c r="Q26" s="48">
        <v>4446.1499999999996</v>
      </c>
      <c r="R26" s="47">
        <v>382.46</v>
      </c>
      <c r="S26" s="45"/>
      <c r="T26" s="46"/>
    </row>
    <row r="27" spans="1:20" x14ac:dyDescent="0.25">
      <c r="A27" s="30"/>
      <c r="B27" s="30"/>
      <c r="C27" s="31"/>
      <c r="E27" s="1"/>
      <c r="F27" s="136"/>
      <c r="I27" s="44"/>
      <c r="J27" s="44"/>
      <c r="K27" s="52"/>
      <c r="L27" s="44"/>
      <c r="M27" s="44"/>
      <c r="N27" s="44"/>
      <c r="O27" s="44"/>
      <c r="P27" s="48">
        <v>4446.16</v>
      </c>
      <c r="Q27" s="48">
        <v>4717.18</v>
      </c>
      <c r="R27" s="47">
        <v>354.23</v>
      </c>
      <c r="S27" s="45"/>
      <c r="T27" s="46"/>
    </row>
    <row r="28" spans="1:20" x14ac:dyDescent="0.25">
      <c r="A28" s="32"/>
      <c r="B28" s="33"/>
      <c r="C28" s="33"/>
      <c r="H28" s="44" t="s">
        <v>40</v>
      </c>
      <c r="I28" s="44"/>
      <c r="J28" s="53" t="s">
        <v>41</v>
      </c>
      <c r="K28" s="44"/>
      <c r="L28" s="44">
        <v>19</v>
      </c>
      <c r="M28" s="44"/>
      <c r="N28" s="44">
        <v>1938</v>
      </c>
      <c r="O28" s="44"/>
      <c r="P28" s="48">
        <v>4717.1899999999996</v>
      </c>
      <c r="Q28" s="48">
        <v>5335.42</v>
      </c>
      <c r="R28" s="47">
        <v>324.87</v>
      </c>
      <c r="S28" s="45"/>
      <c r="T28" s="46"/>
    </row>
    <row r="29" spans="1:20" x14ac:dyDescent="0.25">
      <c r="A29" s="110"/>
      <c r="B29" s="111"/>
      <c r="C29" s="34"/>
      <c r="H29" s="44">
        <f>MONTH(I13)</f>
        <v>1</v>
      </c>
      <c r="I29" s="52">
        <f>+I24</f>
        <v>1</v>
      </c>
      <c r="J29" s="52" t="str">
        <f>+J24</f>
        <v>Enero</v>
      </c>
      <c r="K29" s="52">
        <f>IF(H29&gt;H31,(K24+K26),(K24+K26))</f>
        <v>2019</v>
      </c>
      <c r="L29" s="44">
        <v>20</v>
      </c>
      <c r="M29" s="44"/>
      <c r="N29" s="44">
        <v>1939</v>
      </c>
      <c r="O29" s="44"/>
      <c r="P29" s="48">
        <v>5335.43</v>
      </c>
      <c r="Q29" s="48">
        <v>6224.67</v>
      </c>
      <c r="R29" s="47">
        <v>294.63</v>
      </c>
      <c r="S29" s="45"/>
      <c r="T29" s="46"/>
    </row>
    <row r="30" spans="1:20" x14ac:dyDescent="0.25">
      <c r="A30" s="35"/>
      <c r="B30" s="36"/>
      <c r="C30" s="34"/>
      <c r="H30" s="44"/>
      <c r="I30" s="52"/>
      <c r="J30" s="52"/>
      <c r="K30" s="52"/>
      <c r="L30" s="44"/>
      <c r="M30" s="44"/>
      <c r="N30" s="44"/>
      <c r="O30" s="44"/>
      <c r="P30" s="48">
        <v>6224.68</v>
      </c>
      <c r="Q30" s="48">
        <v>7113.9</v>
      </c>
      <c r="R30" s="47">
        <v>253.54</v>
      </c>
      <c r="S30" s="45"/>
      <c r="T30" s="46"/>
    </row>
    <row r="31" spans="1:20" ht="16.5" customHeight="1" x14ac:dyDescent="0.3">
      <c r="A31" s="116" t="s">
        <v>42</v>
      </c>
      <c r="B31" s="116"/>
      <c r="C31" s="116"/>
      <c r="H31" s="44">
        <f>MONTH(I15)</f>
        <v>12</v>
      </c>
      <c r="I31" s="52">
        <f>+I25</f>
        <v>31</v>
      </c>
      <c r="J31" s="52" t="str">
        <f>+J25</f>
        <v>Diciembre</v>
      </c>
      <c r="K31" s="52">
        <f>+K25</f>
        <v>2019</v>
      </c>
      <c r="L31" s="44">
        <v>21</v>
      </c>
      <c r="M31" s="44"/>
      <c r="N31" s="44">
        <v>1940</v>
      </c>
      <c r="O31" s="44"/>
      <c r="P31" s="48">
        <v>7113.91</v>
      </c>
      <c r="Q31" s="48">
        <v>7382.33</v>
      </c>
      <c r="R31" s="47">
        <v>217.61</v>
      </c>
      <c r="S31" s="45"/>
      <c r="T31" s="46"/>
    </row>
    <row r="32" spans="1:20" ht="13.8" thickBot="1" x14ac:dyDescent="0.3">
      <c r="H32" s="44"/>
      <c r="I32" s="44"/>
      <c r="J32" s="54" t="str">
        <f>+I12</f>
        <v>Reunir fechas</v>
      </c>
      <c r="K32" s="44"/>
      <c r="L32" s="44">
        <v>22</v>
      </c>
      <c r="M32" s="44"/>
      <c r="N32" s="44">
        <v>1941</v>
      </c>
      <c r="O32" s="51"/>
      <c r="P32" s="48">
        <v>7382.34</v>
      </c>
      <c r="Q32" s="47" t="s">
        <v>23</v>
      </c>
      <c r="R32" s="47">
        <v>0</v>
      </c>
      <c r="S32" s="45"/>
      <c r="T32" s="46"/>
    </row>
    <row r="33" spans="1:20" ht="13.8" thickBot="1" x14ac:dyDescent="0.3">
      <c r="A33" s="57"/>
      <c r="B33" s="58" t="s">
        <v>43</v>
      </c>
      <c r="C33" s="59" t="s">
        <v>44</v>
      </c>
      <c r="G33" s="37">
        <v>31</v>
      </c>
      <c r="H33" s="44"/>
      <c r="I33" s="44"/>
      <c r="J33" s="44" t="str">
        <f>CONCATENATE(I29,J29,K29)</f>
        <v>1Enero2019</v>
      </c>
      <c r="K33" s="51"/>
      <c r="L33" s="44">
        <v>23</v>
      </c>
      <c r="M33" s="44"/>
      <c r="N33" s="44">
        <v>1942</v>
      </c>
      <c r="O33" s="44"/>
      <c r="P33" s="45"/>
      <c r="Q33" s="45"/>
      <c r="R33" s="45"/>
      <c r="S33" s="45"/>
      <c r="T33" s="46"/>
    </row>
    <row r="34" spans="1:20" ht="26.4" x14ac:dyDescent="0.25">
      <c r="A34" s="60"/>
      <c r="B34" s="61" t="str">
        <f>+B149</f>
        <v>Monto total a pagar por prestaciones devengadas a la fecha del despido</v>
      </c>
      <c r="C34" s="62">
        <f>+C149</f>
        <v>2308.5</v>
      </c>
      <c r="G34" s="37">
        <v>28</v>
      </c>
      <c r="H34" s="44"/>
      <c r="I34" s="44"/>
      <c r="J34" s="44" t="str">
        <f>CONCATENATE(I31,J31,K31)</f>
        <v>31Diciembre2019</v>
      </c>
      <c r="K34" s="51"/>
      <c r="L34" s="44">
        <v>24</v>
      </c>
      <c r="M34" s="44"/>
      <c r="N34" s="44">
        <v>1943</v>
      </c>
      <c r="O34" s="54"/>
      <c r="P34" s="45"/>
      <c r="Q34" s="45"/>
      <c r="R34" s="45"/>
      <c r="S34" s="45"/>
      <c r="T34" s="46"/>
    </row>
    <row r="35" spans="1:20" x14ac:dyDescent="0.25">
      <c r="A35" s="63" t="s">
        <v>45</v>
      </c>
      <c r="B35" s="64" t="str">
        <f>+B179</f>
        <v>ISR a retener por finiquito</v>
      </c>
      <c r="C35" s="65">
        <f>+C179</f>
        <v>0</v>
      </c>
      <c r="G35" s="37">
        <v>31</v>
      </c>
      <c r="H35" s="44" t="s">
        <v>46</v>
      </c>
      <c r="I35" s="44"/>
      <c r="J35" s="44">
        <f>(J34-J33)+1</f>
        <v>365</v>
      </c>
      <c r="K35" s="44"/>
      <c r="L35" s="44">
        <v>25</v>
      </c>
      <c r="M35" s="44"/>
      <c r="N35" s="44">
        <v>1944</v>
      </c>
      <c r="O35" s="44"/>
      <c r="P35" s="45"/>
      <c r="Q35" s="45"/>
      <c r="R35" s="45"/>
      <c r="S35" s="45"/>
    </row>
    <row r="36" spans="1:20" ht="13.8" thickBot="1" x14ac:dyDescent="0.3">
      <c r="A36" s="66" t="s">
        <v>47</v>
      </c>
      <c r="B36" s="67" t="s">
        <v>48</v>
      </c>
      <c r="C36" s="68">
        <f>+C34-C35</f>
        <v>2308.5</v>
      </c>
      <c r="G36" s="37">
        <v>30</v>
      </c>
      <c r="I36" s="44"/>
      <c r="J36" s="44"/>
      <c r="K36" s="44"/>
      <c r="L36" s="44">
        <v>26</v>
      </c>
      <c r="M36" s="44"/>
      <c r="N36" s="44">
        <v>1945</v>
      </c>
      <c r="O36" s="44"/>
      <c r="P36" s="44"/>
      <c r="Q36" s="44"/>
      <c r="R36" s="44"/>
      <c r="S36" s="45"/>
    </row>
    <row r="37" spans="1:20" x14ac:dyDescent="0.25">
      <c r="A37" s="69"/>
      <c r="B37" s="69"/>
      <c r="C37" s="69"/>
      <c r="G37" s="37">
        <v>31</v>
      </c>
      <c r="I37" s="44"/>
      <c r="J37" s="44"/>
      <c r="K37" s="44"/>
      <c r="L37" s="44">
        <v>27</v>
      </c>
      <c r="M37" s="44"/>
      <c r="N37" s="44">
        <v>1946</v>
      </c>
      <c r="O37" s="44"/>
      <c r="P37" s="44"/>
      <c r="Q37" s="44"/>
      <c r="R37" s="44"/>
      <c r="S37" s="45"/>
    </row>
    <row r="38" spans="1:20" ht="15.75" customHeight="1" x14ac:dyDescent="0.3">
      <c r="A38" s="117" t="s">
        <v>49</v>
      </c>
      <c r="B38" s="117"/>
      <c r="C38" s="117"/>
      <c r="G38" s="37">
        <v>30</v>
      </c>
      <c r="H38" s="40" t="s">
        <v>58</v>
      </c>
      <c r="I38" s="55">
        <f>+C11</f>
        <v>102.68</v>
      </c>
      <c r="J38" s="44"/>
      <c r="K38" s="44"/>
      <c r="L38" s="44">
        <v>28</v>
      </c>
      <c r="M38" s="44"/>
      <c r="N38" s="44">
        <v>1947</v>
      </c>
      <c r="O38" s="44"/>
      <c r="P38" s="44"/>
      <c r="Q38" s="44"/>
      <c r="R38" s="44"/>
      <c r="S38" s="44"/>
    </row>
    <row r="39" spans="1:20" x14ac:dyDescent="0.25">
      <c r="A39" s="69"/>
      <c r="B39" s="69"/>
      <c r="C39" s="69"/>
      <c r="G39" s="37">
        <v>31</v>
      </c>
      <c r="H39" s="40" t="s">
        <v>96</v>
      </c>
      <c r="I39" s="44">
        <f>ROUND((I38*2),2)</f>
        <v>205.36</v>
      </c>
      <c r="J39" s="44"/>
      <c r="K39" s="44"/>
      <c r="L39" s="44">
        <v>29</v>
      </c>
      <c r="M39" s="44"/>
      <c r="N39" s="44">
        <v>1948</v>
      </c>
      <c r="O39" s="44"/>
      <c r="P39" s="44"/>
      <c r="Q39" s="44"/>
      <c r="R39" s="44"/>
      <c r="S39" s="44"/>
    </row>
    <row r="40" spans="1:20" x14ac:dyDescent="0.25">
      <c r="A40" s="70" t="s">
        <v>50</v>
      </c>
      <c r="B40" s="69"/>
      <c r="C40" s="69"/>
      <c r="G40" s="37">
        <v>30</v>
      </c>
      <c r="I40" s="44"/>
      <c r="J40" s="44"/>
      <c r="K40" s="44"/>
      <c r="L40" s="44">
        <v>30</v>
      </c>
      <c r="M40" s="44"/>
      <c r="N40" s="44">
        <v>1949</v>
      </c>
      <c r="O40" s="44"/>
      <c r="P40" s="44"/>
      <c r="Q40" s="44"/>
      <c r="R40" s="44"/>
      <c r="S40" s="44"/>
    </row>
    <row r="41" spans="1:20" ht="13.8" thickBot="1" x14ac:dyDescent="0.3">
      <c r="A41" s="71"/>
      <c r="B41" s="69"/>
      <c r="C41" s="69"/>
      <c r="G41" s="37">
        <f>SUM(G33:G40)</f>
        <v>242</v>
      </c>
      <c r="I41" s="44"/>
      <c r="J41" s="44"/>
      <c r="K41" s="44"/>
      <c r="L41" s="44"/>
      <c r="M41" s="44"/>
      <c r="N41" s="44"/>
      <c r="O41" s="44"/>
      <c r="P41" s="44"/>
      <c r="Q41" s="44"/>
      <c r="R41" s="44"/>
      <c r="S41" s="44"/>
    </row>
    <row r="42" spans="1:20" ht="13.8" thickBot="1" x14ac:dyDescent="0.3">
      <c r="A42" s="57"/>
      <c r="B42" s="58" t="s">
        <v>43</v>
      </c>
      <c r="C42" s="59" t="s">
        <v>44</v>
      </c>
      <c r="I42" s="44"/>
      <c r="J42" s="44"/>
      <c r="K42" s="44"/>
      <c r="L42" s="44">
        <v>31</v>
      </c>
      <c r="M42" s="44"/>
      <c r="N42" s="44">
        <v>1950</v>
      </c>
      <c r="O42" s="44"/>
      <c r="P42" s="44"/>
      <c r="Q42" s="44"/>
      <c r="R42" s="44"/>
      <c r="S42" s="44"/>
    </row>
    <row r="43" spans="1:20" x14ac:dyDescent="0.25">
      <c r="A43" s="72"/>
      <c r="B43" s="73" t="s">
        <v>51</v>
      </c>
      <c r="C43" s="62">
        <f>+C16</f>
        <v>102.68</v>
      </c>
      <c r="I43" s="44"/>
      <c r="J43" s="44"/>
      <c r="K43" s="44"/>
      <c r="L43" s="44"/>
      <c r="M43" s="44"/>
      <c r="N43" s="44">
        <v>1951</v>
      </c>
      <c r="O43" s="44"/>
      <c r="P43" s="44"/>
      <c r="Q43" s="44"/>
      <c r="R43" s="44"/>
      <c r="S43" s="44"/>
    </row>
    <row r="44" spans="1:20" x14ac:dyDescent="0.25">
      <c r="A44" s="74" t="s">
        <v>52</v>
      </c>
      <c r="B44" s="75" t="s">
        <v>24</v>
      </c>
      <c r="C44" s="76">
        <f>+C17</f>
        <v>15</v>
      </c>
      <c r="I44" s="44"/>
      <c r="J44" s="44"/>
      <c r="K44" s="44"/>
      <c r="L44" s="44"/>
      <c r="M44" s="44"/>
      <c r="N44" s="44">
        <v>1952</v>
      </c>
      <c r="O44" s="44"/>
      <c r="P44" s="44"/>
      <c r="Q44" s="44"/>
      <c r="R44" s="44"/>
      <c r="S44" s="44"/>
    </row>
    <row r="45" spans="1:20" x14ac:dyDescent="0.25">
      <c r="A45" s="74" t="s">
        <v>47</v>
      </c>
      <c r="B45" s="75" t="s">
        <v>53</v>
      </c>
      <c r="C45" s="65">
        <f>ROUND((C43*C44),2)</f>
        <v>1540.2</v>
      </c>
      <c r="I45" s="44"/>
      <c r="J45" s="44"/>
      <c r="K45" s="44"/>
      <c r="L45" s="44"/>
      <c r="M45" s="44"/>
      <c r="N45" s="44">
        <v>1953</v>
      </c>
      <c r="O45" s="44"/>
      <c r="P45" s="44"/>
      <c r="Q45" s="44"/>
      <c r="R45" s="44"/>
      <c r="S45" s="44"/>
    </row>
    <row r="46" spans="1:20" x14ac:dyDescent="0.25">
      <c r="A46" s="74" t="s">
        <v>54</v>
      </c>
      <c r="B46" s="75" t="s">
        <v>55</v>
      </c>
      <c r="C46" s="76">
        <v>365</v>
      </c>
      <c r="I46" s="44"/>
      <c r="J46" s="44"/>
      <c r="K46" s="44"/>
      <c r="L46" s="44"/>
      <c r="M46" s="44"/>
      <c r="N46" s="44">
        <v>1954</v>
      </c>
      <c r="O46" s="44"/>
      <c r="P46" s="44"/>
      <c r="Q46" s="44"/>
      <c r="R46" s="44"/>
      <c r="S46" s="44"/>
    </row>
    <row r="47" spans="1:20" x14ac:dyDescent="0.25">
      <c r="A47" s="74" t="s">
        <v>47</v>
      </c>
      <c r="B47" s="75" t="s">
        <v>56</v>
      </c>
      <c r="C47" s="77">
        <f>(C45/C46)</f>
        <v>4.2197260273972601</v>
      </c>
      <c r="H47" s="51"/>
      <c r="I47" s="44"/>
      <c r="J47" s="44"/>
      <c r="K47" s="44"/>
      <c r="L47" s="44"/>
      <c r="M47" s="44"/>
      <c r="N47" s="44">
        <v>1955</v>
      </c>
      <c r="O47" s="44"/>
      <c r="P47" s="44"/>
      <c r="Q47" s="44"/>
      <c r="R47" s="44"/>
      <c r="S47" s="44"/>
    </row>
    <row r="48" spans="1:20" x14ac:dyDescent="0.25">
      <c r="A48" s="74" t="s">
        <v>52</v>
      </c>
      <c r="B48" s="75" t="s">
        <v>117</v>
      </c>
      <c r="C48" s="78">
        <f>(I15-H48)+1</f>
        <v>365</v>
      </c>
      <c r="H48" s="56">
        <f>IF(E13=E15,I13,C26)</f>
        <v>43466</v>
      </c>
      <c r="I48" s="44"/>
      <c r="J48" s="44"/>
      <c r="K48" s="44"/>
      <c r="L48" s="44"/>
      <c r="M48" s="44"/>
      <c r="N48" s="44">
        <v>1956</v>
      </c>
      <c r="O48" s="44"/>
      <c r="P48" s="44"/>
      <c r="Q48" s="44"/>
      <c r="R48" s="44"/>
      <c r="S48" s="44"/>
    </row>
    <row r="49" spans="1:19" ht="13.8" thickBot="1" x14ac:dyDescent="0.3">
      <c r="A49" s="79" t="s">
        <v>47</v>
      </c>
      <c r="B49" s="80" t="s">
        <v>50</v>
      </c>
      <c r="C49" s="68">
        <f>ROUND((C47*C48),2)</f>
        <v>1540.2</v>
      </c>
      <c r="I49" s="44"/>
      <c r="J49" s="44"/>
      <c r="K49" s="44"/>
      <c r="L49" s="44"/>
      <c r="M49" s="44"/>
      <c r="N49" s="44">
        <v>1966</v>
      </c>
      <c r="O49" s="44"/>
      <c r="P49" s="44"/>
      <c r="Q49" s="44"/>
      <c r="R49" s="44"/>
      <c r="S49" s="44"/>
    </row>
    <row r="50" spans="1:19" x14ac:dyDescent="0.25">
      <c r="A50" s="69"/>
      <c r="B50" s="69"/>
      <c r="C50" s="81"/>
      <c r="I50" s="44"/>
      <c r="J50" s="44"/>
      <c r="K50" s="44"/>
      <c r="L50" s="44"/>
      <c r="M50" s="44"/>
      <c r="N50" s="44">
        <v>1967</v>
      </c>
      <c r="O50" s="44"/>
      <c r="P50" s="44"/>
      <c r="Q50" s="44"/>
      <c r="R50" s="44"/>
      <c r="S50" s="44"/>
    </row>
    <row r="51" spans="1:19" ht="13.8" thickBot="1" x14ac:dyDescent="0.3">
      <c r="A51" s="70" t="s">
        <v>57</v>
      </c>
      <c r="B51" s="69"/>
      <c r="C51" s="82"/>
      <c r="I51" s="44"/>
      <c r="J51" s="44"/>
      <c r="K51" s="44"/>
      <c r="L51" s="44"/>
      <c r="M51" s="44"/>
      <c r="N51" s="44">
        <v>1968</v>
      </c>
      <c r="O51" s="44"/>
      <c r="P51" s="44"/>
      <c r="Q51" s="44"/>
      <c r="R51" s="44"/>
      <c r="S51" s="44"/>
    </row>
    <row r="52" spans="1:19" ht="13.8" thickBot="1" x14ac:dyDescent="0.3">
      <c r="A52" s="57"/>
      <c r="B52" s="58" t="s">
        <v>43</v>
      </c>
      <c r="C52" s="83" t="s">
        <v>44</v>
      </c>
      <c r="I52" s="44"/>
      <c r="J52" s="44"/>
      <c r="K52" s="44"/>
      <c r="L52" s="44"/>
      <c r="M52" s="44"/>
      <c r="N52" s="44">
        <v>1969</v>
      </c>
      <c r="O52" s="44"/>
      <c r="P52" s="44"/>
      <c r="Q52" s="44"/>
      <c r="R52" s="44"/>
      <c r="S52" s="44"/>
    </row>
    <row r="53" spans="1:19" x14ac:dyDescent="0.25">
      <c r="A53" s="72"/>
      <c r="B53" s="73" t="s">
        <v>58</v>
      </c>
      <c r="C53" s="84">
        <f>+C11</f>
        <v>102.68</v>
      </c>
      <c r="I53" s="44"/>
      <c r="J53" s="44"/>
      <c r="K53" s="44"/>
      <c r="L53" s="44"/>
      <c r="M53" s="44"/>
      <c r="N53" s="44">
        <v>1970</v>
      </c>
      <c r="O53" s="44"/>
      <c r="P53" s="44"/>
      <c r="Q53" s="44"/>
      <c r="R53" s="44"/>
      <c r="S53" s="44"/>
    </row>
    <row r="54" spans="1:19" x14ac:dyDescent="0.25">
      <c r="A54" s="74" t="s">
        <v>52</v>
      </c>
      <c r="B54" s="75" t="s">
        <v>59</v>
      </c>
      <c r="C54" s="85">
        <v>30</v>
      </c>
      <c r="I54" s="44"/>
      <c r="J54" s="44"/>
      <c r="K54" s="44"/>
      <c r="L54" s="44"/>
      <c r="M54" s="44"/>
      <c r="N54" s="44">
        <v>1971</v>
      </c>
      <c r="O54" s="44"/>
      <c r="P54" s="44"/>
      <c r="Q54" s="44"/>
      <c r="R54" s="44"/>
      <c r="S54" s="44"/>
    </row>
    <row r="55" spans="1:19" ht="13.8" thickBot="1" x14ac:dyDescent="0.3">
      <c r="A55" s="79" t="s">
        <v>47</v>
      </c>
      <c r="B55" s="80" t="s">
        <v>61</v>
      </c>
      <c r="C55" s="86">
        <f>ROUND((C53*C54),2)</f>
        <v>3080.4</v>
      </c>
      <c r="I55" s="44"/>
      <c r="J55" s="44"/>
      <c r="K55" s="44"/>
      <c r="L55" s="44"/>
      <c r="M55" s="44"/>
      <c r="N55" s="44">
        <v>1972</v>
      </c>
      <c r="O55" s="44"/>
      <c r="P55" s="44"/>
      <c r="Q55" s="44"/>
      <c r="R55" s="44"/>
      <c r="S55" s="44"/>
    </row>
    <row r="56" spans="1:19" x14ac:dyDescent="0.25">
      <c r="A56" s="69"/>
      <c r="B56" s="69"/>
      <c r="C56" s="81"/>
      <c r="I56" s="44"/>
      <c r="J56" s="44"/>
      <c r="K56" s="44"/>
      <c r="L56" s="44"/>
      <c r="M56" s="44"/>
      <c r="N56" s="44">
        <v>1973</v>
      </c>
      <c r="O56" s="44"/>
      <c r="P56" s="44"/>
      <c r="Q56" s="44"/>
      <c r="R56" s="44"/>
      <c r="S56" s="44"/>
    </row>
    <row r="57" spans="1:19" ht="13.8" thickBot="1" x14ac:dyDescent="0.3">
      <c r="A57" s="70" t="s">
        <v>60</v>
      </c>
      <c r="B57" s="69"/>
      <c r="C57" s="82"/>
      <c r="I57" s="44"/>
      <c r="J57" s="44"/>
      <c r="K57" s="44"/>
      <c r="L57" s="44"/>
      <c r="M57" s="44"/>
      <c r="N57" s="44">
        <v>1974</v>
      </c>
      <c r="O57" s="44"/>
      <c r="P57" s="44"/>
      <c r="Q57" s="44"/>
      <c r="R57" s="44"/>
      <c r="S57" s="44"/>
    </row>
    <row r="58" spans="1:19" ht="13.8" thickBot="1" x14ac:dyDescent="0.3">
      <c r="A58" s="57"/>
      <c r="B58" s="58" t="s">
        <v>43</v>
      </c>
      <c r="C58" s="83" t="s">
        <v>44</v>
      </c>
      <c r="I58" s="44"/>
      <c r="J58" s="44"/>
      <c r="K58" s="44"/>
      <c r="L58" s="44"/>
      <c r="M58" s="44"/>
      <c r="N58" s="44">
        <v>1975</v>
      </c>
      <c r="O58" s="44"/>
      <c r="P58" s="44"/>
      <c r="Q58" s="44"/>
      <c r="R58" s="44"/>
      <c r="S58" s="44"/>
    </row>
    <row r="59" spans="1:19" x14ac:dyDescent="0.25">
      <c r="A59" s="72"/>
      <c r="B59" s="73" t="s">
        <v>50</v>
      </c>
      <c r="C59" s="84">
        <f>+C49</f>
        <v>1540.2</v>
      </c>
      <c r="I59" s="44"/>
      <c r="J59" s="44"/>
      <c r="K59" s="44"/>
      <c r="L59" s="44"/>
      <c r="M59" s="44"/>
      <c r="N59" s="44">
        <v>1976</v>
      </c>
      <c r="O59" s="44"/>
      <c r="P59" s="44"/>
      <c r="Q59" s="44"/>
      <c r="R59" s="44"/>
      <c r="S59" s="44"/>
    </row>
    <row r="60" spans="1:19" x14ac:dyDescent="0.25">
      <c r="A60" s="74" t="s">
        <v>45</v>
      </c>
      <c r="B60" s="75" t="s">
        <v>57</v>
      </c>
      <c r="C60" s="87">
        <f>IF(C55&gt;C59,C59,C55)</f>
        <v>1540.2</v>
      </c>
      <c r="I60" s="44"/>
      <c r="J60" s="44"/>
      <c r="K60" s="44"/>
      <c r="L60" s="44"/>
      <c r="M60" s="44"/>
      <c r="N60" s="44">
        <v>1977</v>
      </c>
      <c r="O60" s="44"/>
      <c r="P60" s="44"/>
      <c r="Q60" s="44"/>
      <c r="R60" s="44"/>
      <c r="S60" s="44"/>
    </row>
    <row r="61" spans="1:19" ht="13.8" thickBot="1" x14ac:dyDescent="0.3">
      <c r="A61" s="79" t="s">
        <v>47</v>
      </c>
      <c r="B61" s="80" t="s">
        <v>60</v>
      </c>
      <c r="C61" s="86">
        <f>C59-C60</f>
        <v>0</v>
      </c>
      <c r="I61" s="44"/>
      <c r="J61" s="44"/>
      <c r="K61" s="44"/>
      <c r="L61" s="44"/>
      <c r="M61" s="44"/>
      <c r="N61" s="44">
        <v>1978</v>
      </c>
      <c r="O61" s="44"/>
      <c r="P61" s="44"/>
      <c r="Q61" s="44"/>
      <c r="R61" s="44"/>
      <c r="S61" s="44"/>
    </row>
    <row r="62" spans="1:19" x14ac:dyDescent="0.25">
      <c r="A62" s="69"/>
      <c r="B62" s="69"/>
      <c r="C62" s="81"/>
      <c r="I62" s="44"/>
      <c r="J62" s="44"/>
      <c r="K62" s="44"/>
      <c r="L62" s="44"/>
      <c r="M62" s="44"/>
      <c r="N62" s="44">
        <v>1979</v>
      </c>
      <c r="O62" s="44"/>
      <c r="P62" s="44"/>
      <c r="Q62" s="44"/>
      <c r="R62" s="44"/>
      <c r="S62" s="44"/>
    </row>
    <row r="63" spans="1:19" ht="13.8" thickBot="1" x14ac:dyDescent="0.3">
      <c r="A63" s="70" t="s">
        <v>62</v>
      </c>
      <c r="B63" s="69"/>
      <c r="C63" s="81"/>
      <c r="I63" s="44"/>
      <c r="J63" s="44"/>
      <c r="K63" s="44"/>
      <c r="L63" s="44"/>
      <c r="M63" s="44"/>
      <c r="N63" s="44">
        <v>1980</v>
      </c>
      <c r="O63" s="44"/>
      <c r="P63" s="44"/>
      <c r="Q63" s="44"/>
      <c r="R63" s="44"/>
      <c r="S63" s="44"/>
    </row>
    <row r="64" spans="1:19" ht="13.8" thickBot="1" x14ac:dyDescent="0.3">
      <c r="A64" s="57"/>
      <c r="B64" s="58" t="s">
        <v>43</v>
      </c>
      <c r="C64" s="83" t="s">
        <v>44</v>
      </c>
      <c r="I64" s="44"/>
      <c r="J64" s="44"/>
      <c r="K64" s="44"/>
      <c r="L64" s="44"/>
      <c r="M64" s="44"/>
      <c r="N64" s="44">
        <v>1981</v>
      </c>
      <c r="O64" s="44"/>
      <c r="P64" s="44"/>
      <c r="Q64" s="44"/>
      <c r="R64" s="44"/>
      <c r="S64" s="44"/>
    </row>
    <row r="65" spans="1:19" x14ac:dyDescent="0.25">
      <c r="A65" s="72"/>
      <c r="B65" s="73" t="s">
        <v>94</v>
      </c>
      <c r="C65" s="88">
        <f>+C18</f>
        <v>6</v>
      </c>
      <c r="I65" s="44"/>
      <c r="J65" s="44"/>
      <c r="K65" s="44"/>
      <c r="L65" s="44"/>
      <c r="M65" s="44"/>
      <c r="N65" s="44">
        <v>1982</v>
      </c>
      <c r="O65" s="44"/>
      <c r="P65" s="44"/>
      <c r="Q65" s="44"/>
      <c r="R65" s="44"/>
      <c r="S65" s="44"/>
    </row>
    <row r="66" spans="1:19" x14ac:dyDescent="0.25">
      <c r="A66" s="74" t="s">
        <v>54</v>
      </c>
      <c r="B66" s="75" t="s">
        <v>63</v>
      </c>
      <c r="C66" s="85">
        <v>365</v>
      </c>
      <c r="I66" s="44"/>
      <c r="J66" s="44"/>
      <c r="K66" s="44"/>
      <c r="L66" s="44"/>
      <c r="M66" s="44"/>
      <c r="N66" s="44">
        <v>1983</v>
      </c>
      <c r="O66" s="44"/>
      <c r="P66" s="44"/>
      <c r="Q66" s="44"/>
      <c r="R66" s="44"/>
      <c r="S66" s="44"/>
    </row>
    <row r="67" spans="1:19" x14ac:dyDescent="0.25">
      <c r="A67" s="89" t="s">
        <v>47</v>
      </c>
      <c r="B67" s="75" t="s">
        <v>64</v>
      </c>
      <c r="C67" s="85">
        <f>ROUND((C65/C66),4)</f>
        <v>1.6400000000000001E-2</v>
      </c>
      <c r="I67" s="44"/>
      <c r="J67" s="44"/>
      <c r="K67" s="44"/>
      <c r="L67" s="44"/>
      <c r="M67" s="44"/>
      <c r="N67" s="44">
        <v>1984</v>
      </c>
      <c r="O67" s="44"/>
      <c r="P67" s="44"/>
      <c r="Q67" s="44"/>
      <c r="R67" s="44"/>
      <c r="S67" s="44"/>
    </row>
    <row r="68" spans="1:19" x14ac:dyDescent="0.25">
      <c r="A68" s="74" t="s">
        <v>52</v>
      </c>
      <c r="B68" s="75" t="s">
        <v>65</v>
      </c>
      <c r="C68" s="85">
        <f>+J35</f>
        <v>365</v>
      </c>
      <c r="I68" s="44"/>
      <c r="J68" s="44"/>
      <c r="K68" s="44"/>
      <c r="L68" s="44"/>
      <c r="M68" s="44"/>
      <c r="N68" s="44">
        <v>1985</v>
      </c>
      <c r="O68" s="44"/>
      <c r="P68" s="44"/>
      <c r="Q68" s="44"/>
      <c r="R68" s="44"/>
      <c r="S68" s="44"/>
    </row>
    <row r="69" spans="1:19" x14ac:dyDescent="0.25">
      <c r="A69" s="74" t="s">
        <v>47</v>
      </c>
      <c r="B69" s="75" t="s">
        <v>66</v>
      </c>
      <c r="C69" s="90">
        <f>ROUND((C67*C68),3)</f>
        <v>5.9859999999999998</v>
      </c>
      <c r="I69" s="44"/>
      <c r="J69" s="44"/>
      <c r="K69" s="44"/>
      <c r="L69" s="44"/>
      <c r="M69" s="44"/>
      <c r="N69" s="44">
        <v>1986</v>
      </c>
      <c r="O69" s="44"/>
      <c r="P69" s="44"/>
      <c r="Q69" s="44"/>
      <c r="R69" s="44"/>
      <c r="S69" s="44"/>
    </row>
    <row r="70" spans="1:19" x14ac:dyDescent="0.25">
      <c r="A70" s="74" t="s">
        <v>67</v>
      </c>
      <c r="B70" s="75" t="s">
        <v>68</v>
      </c>
      <c r="C70" s="85">
        <f>+C19</f>
        <v>0</v>
      </c>
      <c r="I70" s="44"/>
      <c r="J70" s="44"/>
      <c r="K70" s="44"/>
      <c r="L70" s="44"/>
      <c r="M70" s="44"/>
      <c r="N70" s="44">
        <v>1987</v>
      </c>
      <c r="O70" s="44"/>
      <c r="P70" s="44"/>
      <c r="Q70" s="44"/>
      <c r="R70" s="44"/>
      <c r="S70" s="44"/>
    </row>
    <row r="71" spans="1:19" ht="13.8" thickBot="1" x14ac:dyDescent="0.3">
      <c r="A71" s="79" t="s">
        <v>47</v>
      </c>
      <c r="B71" s="80" t="s">
        <v>62</v>
      </c>
      <c r="C71" s="91">
        <f>+C69+C70</f>
        <v>5.9859999999999998</v>
      </c>
      <c r="I71" s="44"/>
      <c r="J71" s="44"/>
      <c r="K71" s="44"/>
      <c r="L71" s="44"/>
      <c r="M71" s="44"/>
      <c r="N71" s="44">
        <v>1988</v>
      </c>
      <c r="O71" s="44"/>
      <c r="P71" s="44"/>
      <c r="Q71" s="44"/>
      <c r="R71" s="44"/>
      <c r="S71" s="44"/>
    </row>
    <row r="72" spans="1:19" x14ac:dyDescent="0.25">
      <c r="A72" s="69"/>
      <c r="B72" s="69"/>
      <c r="C72" s="81"/>
      <c r="I72" s="44"/>
      <c r="J72" s="44"/>
      <c r="K72" s="44"/>
      <c r="L72" s="44"/>
      <c r="M72" s="44"/>
      <c r="N72" s="44">
        <v>1989</v>
      </c>
      <c r="O72" s="44"/>
      <c r="P72" s="44"/>
      <c r="Q72" s="44"/>
      <c r="R72" s="44"/>
      <c r="S72" s="44"/>
    </row>
    <row r="73" spans="1:19" ht="13.8" thickBot="1" x14ac:dyDescent="0.3">
      <c r="A73" s="70" t="s">
        <v>69</v>
      </c>
      <c r="B73" s="69"/>
      <c r="C73" s="82"/>
      <c r="I73" s="44"/>
      <c r="J73" s="44"/>
      <c r="K73" s="44"/>
      <c r="L73" s="44"/>
      <c r="M73" s="44"/>
      <c r="N73" s="44">
        <v>1990</v>
      </c>
      <c r="O73" s="44"/>
      <c r="P73" s="44"/>
      <c r="Q73" s="44"/>
      <c r="R73" s="44"/>
      <c r="S73" s="44"/>
    </row>
    <row r="74" spans="1:19" ht="13.8" thickBot="1" x14ac:dyDescent="0.3">
      <c r="A74" s="92"/>
      <c r="B74" s="58" t="s">
        <v>43</v>
      </c>
      <c r="C74" s="83" t="s">
        <v>44</v>
      </c>
      <c r="I74" s="44"/>
      <c r="J74" s="44"/>
      <c r="K74" s="44"/>
      <c r="L74" s="44"/>
      <c r="M74" s="44"/>
      <c r="N74" s="44">
        <v>1991</v>
      </c>
      <c r="O74" s="44"/>
      <c r="P74" s="44"/>
      <c r="Q74" s="44"/>
      <c r="R74" s="44"/>
      <c r="S74" s="44"/>
    </row>
    <row r="75" spans="1:19" ht="13.5" customHeight="1" x14ac:dyDescent="0.25">
      <c r="A75" s="72"/>
      <c r="B75" s="73" t="s">
        <v>62</v>
      </c>
      <c r="C75" s="93">
        <f>+C71</f>
        <v>5.9859999999999998</v>
      </c>
      <c r="I75" s="44"/>
      <c r="J75" s="44"/>
      <c r="K75" s="44"/>
      <c r="L75" s="44"/>
      <c r="M75" s="44"/>
      <c r="N75" s="44">
        <v>1992</v>
      </c>
      <c r="O75" s="44"/>
      <c r="P75" s="44"/>
      <c r="Q75" s="44"/>
      <c r="R75" s="44"/>
      <c r="S75" s="44"/>
    </row>
    <row r="76" spans="1:19" x14ac:dyDescent="0.25">
      <c r="A76" s="74" t="s">
        <v>52</v>
      </c>
      <c r="B76" s="75" t="s">
        <v>51</v>
      </c>
      <c r="C76" s="94">
        <f>+C16</f>
        <v>102.68</v>
      </c>
      <c r="I76" s="44"/>
      <c r="J76" s="44"/>
      <c r="K76" s="44"/>
      <c r="L76" s="44"/>
      <c r="M76" s="44"/>
      <c r="N76" s="44">
        <v>1993</v>
      </c>
      <c r="O76" s="44"/>
      <c r="P76" s="44"/>
      <c r="Q76" s="44"/>
      <c r="R76" s="44"/>
      <c r="S76" s="44"/>
    </row>
    <row r="77" spans="1:19" ht="13.8" thickBot="1" x14ac:dyDescent="0.3">
      <c r="A77" s="79" t="s">
        <v>47</v>
      </c>
      <c r="B77" s="80" t="s">
        <v>69</v>
      </c>
      <c r="C77" s="86">
        <f>ROUND((C75*C76),2)</f>
        <v>614.64</v>
      </c>
      <c r="I77" s="44"/>
      <c r="J77" s="44"/>
      <c r="K77" s="44"/>
      <c r="L77" s="44"/>
      <c r="M77" s="44"/>
      <c r="N77" s="44">
        <v>1994</v>
      </c>
      <c r="O77" s="44"/>
      <c r="P77" s="44"/>
      <c r="Q77" s="44"/>
      <c r="R77" s="44"/>
      <c r="S77" s="44"/>
    </row>
    <row r="78" spans="1:19" x14ac:dyDescent="0.25">
      <c r="A78" s="69"/>
      <c r="B78" s="69"/>
      <c r="C78" s="81"/>
      <c r="I78" s="44"/>
      <c r="J78" s="44"/>
      <c r="K78" s="44"/>
      <c r="L78" s="44"/>
      <c r="M78" s="44"/>
      <c r="N78" s="44">
        <v>1995</v>
      </c>
      <c r="O78" s="44"/>
      <c r="P78" s="44"/>
      <c r="Q78" s="44"/>
      <c r="R78" s="44"/>
      <c r="S78" s="44"/>
    </row>
    <row r="79" spans="1:19" ht="10.5" customHeight="1" x14ac:dyDescent="0.25">
      <c r="A79" s="70" t="s">
        <v>70</v>
      </c>
      <c r="B79" s="69"/>
      <c r="C79" s="82"/>
      <c r="I79" s="44"/>
      <c r="J79" s="44"/>
      <c r="K79" s="44"/>
      <c r="L79" s="44"/>
      <c r="M79" s="44"/>
      <c r="N79" s="44">
        <v>1996</v>
      </c>
      <c r="O79" s="44"/>
      <c r="P79" s="44"/>
      <c r="Q79" s="44"/>
      <c r="R79" s="44"/>
      <c r="S79" s="44"/>
    </row>
    <row r="80" spans="1:19" ht="10.5" customHeight="1" thickBot="1" x14ac:dyDescent="0.3">
      <c r="A80" s="71"/>
      <c r="B80" s="69"/>
      <c r="C80" s="82"/>
      <c r="I80" s="44"/>
      <c r="J80" s="44"/>
      <c r="K80" s="44"/>
      <c r="L80" s="44"/>
      <c r="M80" s="44"/>
      <c r="N80" s="44"/>
      <c r="O80" s="44"/>
      <c r="P80" s="44"/>
      <c r="Q80" s="44"/>
      <c r="R80" s="44"/>
      <c r="S80" s="44"/>
    </row>
    <row r="81" spans="1:19" ht="13.8" thickBot="1" x14ac:dyDescent="0.3">
      <c r="A81" s="92"/>
      <c r="B81" s="58" t="s">
        <v>43</v>
      </c>
      <c r="C81" s="83" t="s">
        <v>44</v>
      </c>
      <c r="I81" s="44"/>
      <c r="J81" s="44"/>
      <c r="K81" s="44"/>
      <c r="L81" s="44"/>
      <c r="M81" s="44"/>
      <c r="N81" s="44">
        <v>1997</v>
      </c>
      <c r="O81" s="44"/>
      <c r="P81" s="44"/>
      <c r="Q81" s="44"/>
      <c r="R81" s="44"/>
      <c r="S81" s="44"/>
    </row>
    <row r="82" spans="1:19" x14ac:dyDescent="0.25">
      <c r="A82" s="72"/>
      <c r="B82" s="73" t="s">
        <v>69</v>
      </c>
      <c r="C82" s="84">
        <f>+C77</f>
        <v>614.64</v>
      </c>
      <c r="I82" s="44"/>
      <c r="J82" s="44"/>
      <c r="K82" s="44"/>
      <c r="L82" s="44"/>
      <c r="M82" s="44"/>
      <c r="N82" s="44">
        <v>1998</v>
      </c>
      <c r="O82" s="44"/>
      <c r="P82" s="44"/>
      <c r="Q82" s="44"/>
      <c r="R82" s="44"/>
      <c r="S82" s="44"/>
    </row>
    <row r="83" spans="1:19" x14ac:dyDescent="0.25">
      <c r="A83" s="74" t="s">
        <v>52</v>
      </c>
      <c r="B83" s="75" t="s">
        <v>71</v>
      </c>
      <c r="C83" s="95">
        <f>+C20</f>
        <v>0.25</v>
      </c>
      <c r="I83" s="44"/>
      <c r="J83" s="44"/>
      <c r="K83" s="44"/>
      <c r="L83" s="44"/>
      <c r="M83" s="44"/>
      <c r="N83" s="44">
        <v>1999</v>
      </c>
      <c r="O83" s="44"/>
      <c r="P83" s="44"/>
      <c r="Q83" s="44"/>
      <c r="R83" s="44"/>
      <c r="S83" s="44"/>
    </row>
    <row r="84" spans="1:19" ht="13.8" thickBot="1" x14ac:dyDescent="0.3">
      <c r="A84" s="79" t="s">
        <v>47</v>
      </c>
      <c r="B84" s="80" t="s">
        <v>70</v>
      </c>
      <c r="C84" s="86">
        <f>ROUND((C82*C83),2)</f>
        <v>153.66</v>
      </c>
      <c r="I84" s="44"/>
      <c r="J84" s="44"/>
      <c r="K84" s="44"/>
      <c r="L84" s="44"/>
      <c r="M84" s="44"/>
      <c r="N84" s="44">
        <v>2000</v>
      </c>
      <c r="O84" s="44"/>
      <c r="P84" s="44"/>
      <c r="Q84" s="44"/>
      <c r="R84" s="44"/>
      <c r="S84" s="44"/>
    </row>
    <row r="85" spans="1:19" x14ac:dyDescent="0.25">
      <c r="A85" s="69"/>
      <c r="B85" s="69"/>
      <c r="C85" s="81"/>
      <c r="I85" s="44"/>
      <c r="J85" s="44"/>
      <c r="K85" s="44"/>
      <c r="L85" s="44"/>
      <c r="M85" s="44"/>
      <c r="N85" s="44">
        <v>2001</v>
      </c>
      <c r="O85" s="44"/>
      <c r="P85" s="44"/>
      <c r="Q85" s="44"/>
      <c r="R85" s="44"/>
      <c r="S85" s="44"/>
    </row>
    <row r="86" spans="1:19" ht="13.5" customHeight="1" thickBot="1" x14ac:dyDescent="0.3">
      <c r="A86" s="70" t="s">
        <v>72</v>
      </c>
      <c r="B86" s="69"/>
      <c r="C86" s="82"/>
      <c r="I86" s="44"/>
      <c r="J86" s="44"/>
      <c r="K86" s="44"/>
      <c r="L86" s="44"/>
      <c r="M86" s="44"/>
      <c r="N86" s="44">
        <v>2002</v>
      </c>
      <c r="O86" s="44"/>
      <c r="P86" s="44"/>
      <c r="Q86" s="44"/>
      <c r="R86" s="44"/>
      <c r="S86" s="44"/>
    </row>
    <row r="87" spans="1:19" ht="13.8" thickBot="1" x14ac:dyDescent="0.3">
      <c r="A87" s="92"/>
      <c r="B87" s="58" t="s">
        <v>43</v>
      </c>
      <c r="C87" s="83" t="s">
        <v>44</v>
      </c>
      <c r="I87" s="44"/>
      <c r="J87" s="44"/>
      <c r="K87" s="44"/>
      <c r="L87" s="44"/>
      <c r="M87" s="44"/>
      <c r="N87" s="44">
        <v>2003</v>
      </c>
      <c r="O87" s="44"/>
      <c r="P87" s="44"/>
      <c r="Q87" s="44"/>
      <c r="R87" s="44"/>
      <c r="S87" s="44"/>
    </row>
    <row r="88" spans="1:19" x14ac:dyDescent="0.25">
      <c r="A88" s="72"/>
      <c r="B88" s="73" t="s">
        <v>58</v>
      </c>
      <c r="C88" s="84">
        <f>+C11</f>
        <v>102.68</v>
      </c>
      <c r="I88" s="44"/>
      <c r="J88" s="44"/>
      <c r="K88" s="44"/>
      <c r="L88" s="44"/>
      <c r="M88" s="44"/>
      <c r="N88" s="44">
        <v>2004</v>
      </c>
      <c r="O88" s="44"/>
      <c r="P88" s="44"/>
      <c r="Q88" s="44"/>
      <c r="R88" s="44"/>
      <c r="S88" s="44"/>
    </row>
    <row r="89" spans="1:19" x14ac:dyDescent="0.25">
      <c r="A89" s="74" t="s">
        <v>73</v>
      </c>
      <c r="B89" s="75" t="s">
        <v>59</v>
      </c>
      <c r="C89" s="85">
        <v>15</v>
      </c>
      <c r="I89" s="44"/>
      <c r="J89" s="44"/>
      <c r="K89" s="44"/>
      <c r="L89" s="44"/>
      <c r="M89" s="44"/>
      <c r="N89" s="44">
        <v>2005</v>
      </c>
      <c r="O89" s="44"/>
      <c r="P89" s="44"/>
      <c r="Q89" s="44"/>
      <c r="R89" s="44"/>
      <c r="S89" s="44"/>
    </row>
    <row r="90" spans="1:19" ht="13.8" thickBot="1" x14ac:dyDescent="0.3">
      <c r="A90" s="79" t="s">
        <v>74</v>
      </c>
      <c r="B90" s="80" t="s">
        <v>93</v>
      </c>
      <c r="C90" s="86">
        <f>ROUND((C88*C89),2)</f>
        <v>1540.2</v>
      </c>
      <c r="I90" s="44"/>
      <c r="J90" s="44"/>
      <c r="K90" s="44"/>
      <c r="L90" s="44"/>
      <c r="M90" s="44"/>
      <c r="N90" s="44">
        <v>2006</v>
      </c>
      <c r="O90" s="44"/>
      <c r="P90" s="44"/>
      <c r="Q90" s="44"/>
      <c r="R90" s="44"/>
      <c r="S90" s="44"/>
    </row>
    <row r="91" spans="1:19" x14ac:dyDescent="0.25">
      <c r="A91" s="69"/>
      <c r="B91" s="69"/>
      <c r="C91" s="81"/>
      <c r="I91" s="44"/>
      <c r="J91" s="44"/>
      <c r="K91" s="44"/>
      <c r="L91" s="44"/>
      <c r="M91" s="44"/>
      <c r="N91" s="44">
        <v>2007</v>
      </c>
      <c r="O91" s="44"/>
      <c r="P91" s="44"/>
      <c r="Q91" s="44"/>
      <c r="R91" s="44"/>
      <c r="S91" s="44"/>
    </row>
    <row r="92" spans="1:19" ht="12.75" customHeight="1" thickBot="1" x14ac:dyDescent="0.3">
      <c r="A92" s="70" t="s">
        <v>75</v>
      </c>
      <c r="B92" s="69"/>
      <c r="C92" s="82"/>
      <c r="I92" s="44"/>
      <c r="J92" s="44"/>
      <c r="K92" s="44"/>
      <c r="L92" s="44"/>
      <c r="M92" s="44"/>
      <c r="N92" s="44">
        <v>2008</v>
      </c>
      <c r="O92" s="44"/>
      <c r="P92" s="44"/>
      <c r="Q92" s="44"/>
      <c r="R92" s="44"/>
      <c r="S92" s="44"/>
    </row>
    <row r="93" spans="1:19" ht="12.75" customHeight="1" thickBot="1" x14ac:dyDescent="0.3">
      <c r="A93" s="92"/>
      <c r="B93" s="58" t="s">
        <v>43</v>
      </c>
      <c r="C93" s="83" t="s">
        <v>44</v>
      </c>
      <c r="I93" s="44"/>
      <c r="J93" s="44"/>
      <c r="K93" s="44"/>
      <c r="L93" s="44"/>
      <c r="M93" s="44"/>
      <c r="N93" s="44">
        <v>2009</v>
      </c>
      <c r="O93" s="44"/>
      <c r="P93" s="44"/>
      <c r="Q93" s="44"/>
      <c r="R93" s="44"/>
      <c r="S93" s="44"/>
    </row>
    <row r="94" spans="1:19" x14ac:dyDescent="0.25">
      <c r="A94" s="72"/>
      <c r="B94" s="73" t="s">
        <v>70</v>
      </c>
      <c r="C94" s="84">
        <f>+C84</f>
        <v>153.66</v>
      </c>
      <c r="I94" s="44"/>
      <c r="J94" s="44"/>
      <c r="K94" s="44"/>
      <c r="L94" s="44"/>
      <c r="M94" s="44"/>
      <c r="N94" s="44">
        <v>2010</v>
      </c>
      <c r="O94" s="44"/>
      <c r="P94" s="44"/>
      <c r="Q94" s="44"/>
      <c r="R94" s="44"/>
      <c r="S94" s="44"/>
    </row>
    <row r="95" spans="1:19" x14ac:dyDescent="0.25">
      <c r="A95" s="74" t="s">
        <v>45</v>
      </c>
      <c r="B95" s="75" t="s">
        <v>72</v>
      </c>
      <c r="C95" s="87">
        <f>IF(C90&gt;C94,C94,C90)</f>
        <v>153.66</v>
      </c>
      <c r="N95" s="41">
        <v>2011</v>
      </c>
      <c r="P95" s="44"/>
      <c r="Q95" s="44"/>
      <c r="R95" s="44"/>
      <c r="S95" s="44"/>
    </row>
    <row r="96" spans="1:19" ht="13.8" thickBot="1" x14ac:dyDescent="0.3">
      <c r="A96" s="79" t="s">
        <v>47</v>
      </c>
      <c r="B96" s="80" t="s">
        <v>75</v>
      </c>
      <c r="C96" s="86">
        <f>C94-C95</f>
        <v>0</v>
      </c>
      <c r="N96" s="41">
        <v>2012</v>
      </c>
      <c r="S96" s="44"/>
    </row>
    <row r="97" spans="1:19" x14ac:dyDescent="0.25">
      <c r="A97" s="69"/>
      <c r="B97" s="69"/>
      <c r="C97" s="81"/>
      <c r="N97" s="41">
        <v>2013</v>
      </c>
      <c r="S97" s="44"/>
    </row>
    <row r="98" spans="1:19" ht="27.75" customHeight="1" x14ac:dyDescent="0.25">
      <c r="A98" s="108" t="s">
        <v>111</v>
      </c>
      <c r="B98" s="109"/>
      <c r="C98" s="109"/>
      <c r="N98" s="41">
        <v>2014</v>
      </c>
    </row>
    <row r="99" spans="1:19" ht="16.5" customHeight="1" thickBot="1" x14ac:dyDescent="0.3">
      <c r="A99" s="96"/>
      <c r="B99" s="97"/>
      <c r="C99" s="97"/>
      <c r="N99" s="44">
        <v>2015</v>
      </c>
    </row>
    <row r="100" spans="1:19" ht="13.8" thickBot="1" x14ac:dyDescent="0.3">
      <c r="A100" s="92"/>
      <c r="B100" s="58" t="s">
        <v>43</v>
      </c>
      <c r="C100" s="83" t="s">
        <v>44</v>
      </c>
      <c r="N100" s="41">
        <v>2016</v>
      </c>
    </row>
    <row r="101" spans="1:19" x14ac:dyDescent="0.25">
      <c r="A101" s="72"/>
      <c r="B101" s="73" t="s">
        <v>95</v>
      </c>
      <c r="C101" s="84">
        <f>IF((K26+(C68/365))&gt;15,(IF(C16&gt;I39,I39,C16)),0)</f>
        <v>0</v>
      </c>
      <c r="N101" s="41">
        <v>2017</v>
      </c>
    </row>
    <row r="102" spans="1:19" x14ac:dyDescent="0.25">
      <c r="A102" s="74" t="s">
        <v>52</v>
      </c>
      <c r="B102" s="75" t="s">
        <v>97</v>
      </c>
      <c r="C102" s="85">
        <f>IF(C101=0,0,K26)</f>
        <v>0</v>
      </c>
      <c r="N102" s="41">
        <v>2018</v>
      </c>
    </row>
    <row r="103" spans="1:19" x14ac:dyDescent="0.25">
      <c r="A103" s="74" t="s">
        <v>47</v>
      </c>
      <c r="B103" s="75" t="s">
        <v>98</v>
      </c>
      <c r="C103" s="87">
        <f>ROUND((C101*C102),2)</f>
        <v>0</v>
      </c>
      <c r="N103" s="41">
        <v>2019</v>
      </c>
    </row>
    <row r="104" spans="1:19" x14ac:dyDescent="0.25">
      <c r="A104" s="74" t="s">
        <v>52</v>
      </c>
      <c r="B104" s="75" t="s">
        <v>99</v>
      </c>
      <c r="C104" s="98">
        <v>12</v>
      </c>
    </row>
    <row r="105" spans="1:19" ht="27" thickBot="1" x14ac:dyDescent="0.3">
      <c r="A105" s="79" t="s">
        <v>47</v>
      </c>
      <c r="B105" s="80" t="s">
        <v>100</v>
      </c>
      <c r="C105" s="86">
        <f>ROUND((C103*C104),2)</f>
        <v>0</v>
      </c>
    </row>
    <row r="106" spans="1:19" x14ac:dyDescent="0.25">
      <c r="A106" s="69"/>
      <c r="B106" s="69"/>
      <c r="C106" s="81"/>
    </row>
    <row r="107" spans="1:19" ht="26.25" customHeight="1" x14ac:dyDescent="0.25">
      <c r="A107" s="108" t="s">
        <v>112</v>
      </c>
      <c r="B107" s="109"/>
      <c r="C107" s="109"/>
    </row>
    <row r="108" spans="1:19" ht="15" customHeight="1" thickBot="1" x14ac:dyDescent="0.3">
      <c r="A108" s="96"/>
      <c r="B108" s="97"/>
      <c r="C108" s="97"/>
    </row>
    <row r="109" spans="1:19" ht="13.8" thickBot="1" x14ac:dyDescent="0.3">
      <c r="A109" s="92"/>
      <c r="B109" s="58" t="s">
        <v>43</v>
      </c>
      <c r="C109" s="83" t="s">
        <v>44</v>
      </c>
    </row>
    <row r="110" spans="1:19" x14ac:dyDescent="0.25">
      <c r="A110" s="72"/>
      <c r="B110" s="73" t="s">
        <v>99</v>
      </c>
      <c r="C110" s="99">
        <v>12</v>
      </c>
    </row>
    <row r="111" spans="1:19" x14ac:dyDescent="0.25">
      <c r="A111" s="74" t="s">
        <v>54</v>
      </c>
      <c r="B111" s="75" t="s">
        <v>101</v>
      </c>
      <c r="C111" s="85">
        <v>365</v>
      </c>
    </row>
    <row r="112" spans="1:19" x14ac:dyDescent="0.25">
      <c r="A112" s="74" t="s">
        <v>47</v>
      </c>
      <c r="B112" s="75" t="s">
        <v>102</v>
      </c>
      <c r="C112" s="100">
        <f>IF(C101=0,0,(C110/C111))</f>
        <v>0</v>
      </c>
    </row>
    <row r="113" spans="1:8" x14ac:dyDescent="0.25">
      <c r="A113" s="74" t="s">
        <v>52</v>
      </c>
      <c r="B113" s="75" t="s">
        <v>103</v>
      </c>
      <c r="C113" s="85">
        <f>IF(C101=0,0,C68)</f>
        <v>0</v>
      </c>
      <c r="G113" s="38"/>
      <c r="H113" s="41"/>
    </row>
    <row r="114" spans="1:8" x14ac:dyDescent="0.25">
      <c r="A114" s="74" t="s">
        <v>47</v>
      </c>
      <c r="B114" s="75" t="s">
        <v>98</v>
      </c>
      <c r="C114" s="101">
        <f>C112*C113</f>
        <v>0</v>
      </c>
      <c r="G114" s="38"/>
      <c r="H114" s="41"/>
    </row>
    <row r="115" spans="1:8" x14ac:dyDescent="0.25">
      <c r="A115" s="74" t="s">
        <v>52</v>
      </c>
      <c r="B115" s="75" t="s">
        <v>95</v>
      </c>
      <c r="C115" s="87">
        <f>+C101</f>
        <v>0</v>
      </c>
      <c r="G115" s="38"/>
      <c r="H115" s="41"/>
    </row>
    <row r="116" spans="1:8" ht="27" thickBot="1" x14ac:dyDescent="0.3">
      <c r="A116" s="79" t="s">
        <v>47</v>
      </c>
      <c r="B116" s="80" t="s">
        <v>104</v>
      </c>
      <c r="C116" s="86">
        <f>ROUND((C114*C115),2)</f>
        <v>0</v>
      </c>
      <c r="G116" s="38"/>
      <c r="H116" s="41"/>
    </row>
    <row r="117" spans="1:8" x14ac:dyDescent="0.25">
      <c r="A117" s="69"/>
      <c r="B117" s="69"/>
      <c r="C117" s="81"/>
      <c r="G117" s="38"/>
      <c r="H117" s="41"/>
    </row>
    <row r="118" spans="1:8" x14ac:dyDescent="0.25">
      <c r="A118" s="70" t="s">
        <v>105</v>
      </c>
      <c r="B118" s="69"/>
      <c r="C118" s="81"/>
      <c r="G118" s="38"/>
      <c r="H118" s="41"/>
    </row>
    <row r="119" spans="1:8" ht="13.8" thickBot="1" x14ac:dyDescent="0.3">
      <c r="A119" s="71"/>
      <c r="B119" s="69"/>
      <c r="C119" s="81"/>
      <c r="G119" s="38"/>
      <c r="H119" s="41"/>
    </row>
    <row r="120" spans="1:8" ht="13.8" thickBot="1" x14ac:dyDescent="0.3">
      <c r="A120" s="92"/>
      <c r="B120" s="58" t="s">
        <v>43</v>
      </c>
      <c r="C120" s="83" t="s">
        <v>44</v>
      </c>
      <c r="G120" s="38"/>
      <c r="H120" s="41"/>
    </row>
    <row r="121" spans="1:8" ht="26.4" x14ac:dyDescent="0.25">
      <c r="A121" s="72"/>
      <c r="B121" s="73" t="str">
        <f>+B105</f>
        <v>Monto de prima de antigüedad a pagar por años completos de servicios</v>
      </c>
      <c r="C121" s="84">
        <f>+C105</f>
        <v>0</v>
      </c>
      <c r="E121" s="26"/>
      <c r="F121" s="137"/>
      <c r="G121" s="38"/>
      <c r="H121" s="41"/>
    </row>
    <row r="122" spans="1:8" ht="26.4" x14ac:dyDescent="0.25">
      <c r="A122" s="74" t="s">
        <v>67</v>
      </c>
      <c r="B122" s="75" t="str">
        <f>+B116</f>
        <v>Parte proporcional de prima de antigüedad a pagar por el año de la separación</v>
      </c>
      <c r="C122" s="87">
        <f>+C116</f>
        <v>0</v>
      </c>
      <c r="G122" s="38"/>
      <c r="H122" s="41"/>
    </row>
    <row r="123" spans="1:8" ht="13.8" thickBot="1" x14ac:dyDescent="0.3">
      <c r="A123" s="79" t="s">
        <v>47</v>
      </c>
      <c r="B123" s="80" t="s">
        <v>105</v>
      </c>
      <c r="C123" s="86">
        <f>+C121+C122</f>
        <v>0</v>
      </c>
      <c r="G123" s="38"/>
      <c r="H123" s="41"/>
    </row>
    <row r="124" spans="1:8" x14ac:dyDescent="0.25">
      <c r="A124" s="69"/>
      <c r="B124" s="69"/>
      <c r="C124" s="81"/>
      <c r="G124" s="38"/>
      <c r="H124" s="41"/>
    </row>
    <row r="125" spans="1:8" x14ac:dyDescent="0.25">
      <c r="A125" s="70" t="s">
        <v>107</v>
      </c>
      <c r="B125" s="69"/>
      <c r="C125" s="81"/>
      <c r="G125" s="38"/>
      <c r="H125" s="41"/>
    </row>
    <row r="126" spans="1:8" ht="13.8" thickBot="1" x14ac:dyDescent="0.3">
      <c r="A126" s="71"/>
      <c r="B126" s="69"/>
      <c r="C126" s="81"/>
      <c r="G126" s="38"/>
      <c r="H126" s="41"/>
    </row>
    <row r="127" spans="1:8" ht="13.8" thickBot="1" x14ac:dyDescent="0.3">
      <c r="A127" s="92"/>
      <c r="B127" s="58" t="s">
        <v>43</v>
      </c>
      <c r="C127" s="83" t="s">
        <v>44</v>
      </c>
      <c r="G127" s="38"/>
      <c r="H127" s="41"/>
    </row>
    <row r="128" spans="1:8" x14ac:dyDescent="0.25">
      <c r="A128" s="72"/>
      <c r="B128" s="73" t="s">
        <v>58</v>
      </c>
      <c r="C128" s="84">
        <f>IF(C101=0,0,C11)</f>
        <v>0</v>
      </c>
      <c r="G128" s="38"/>
      <c r="H128" s="41"/>
    </row>
    <row r="129" spans="1:8" x14ac:dyDescent="0.25">
      <c r="A129" s="74" t="s">
        <v>52</v>
      </c>
      <c r="B129" s="75" t="s">
        <v>59</v>
      </c>
      <c r="C129" s="85">
        <v>90</v>
      </c>
      <c r="G129" s="38"/>
      <c r="H129" s="41"/>
    </row>
    <row r="130" spans="1:8" x14ac:dyDescent="0.25">
      <c r="A130" s="74" t="s">
        <v>47</v>
      </c>
      <c r="B130" s="75" t="s">
        <v>98</v>
      </c>
      <c r="C130" s="87">
        <f>ROUND((C128*C129),2)</f>
        <v>0</v>
      </c>
      <c r="G130" s="38"/>
      <c r="H130" s="41"/>
    </row>
    <row r="131" spans="1:8" ht="26.4" x14ac:dyDescent="0.25">
      <c r="A131" s="74" t="s">
        <v>52</v>
      </c>
      <c r="B131" s="75" t="s">
        <v>106</v>
      </c>
      <c r="C131" s="102">
        <f>IF(C101=0,0,((IF(C113&gt;182,1,0))+K26))</f>
        <v>0</v>
      </c>
      <c r="G131" s="38"/>
      <c r="H131" s="41"/>
    </row>
    <row r="132" spans="1:8" ht="13.8" thickBot="1" x14ac:dyDescent="0.3">
      <c r="A132" s="79" t="s">
        <v>47</v>
      </c>
      <c r="B132" s="80" t="s">
        <v>107</v>
      </c>
      <c r="C132" s="86">
        <f>ROUND((C130*C131),2)</f>
        <v>0</v>
      </c>
      <c r="G132" s="38"/>
      <c r="H132" s="41"/>
    </row>
    <row r="133" spans="1:8" x14ac:dyDescent="0.25">
      <c r="A133" s="69"/>
      <c r="B133" s="69"/>
      <c r="C133" s="81"/>
      <c r="G133" s="38"/>
      <c r="H133" s="41"/>
    </row>
    <row r="134" spans="1:8" ht="13.8" thickBot="1" x14ac:dyDescent="0.3">
      <c r="A134" s="70" t="s">
        <v>108</v>
      </c>
      <c r="B134" s="69"/>
      <c r="C134" s="81"/>
      <c r="G134" s="38"/>
      <c r="H134" s="41"/>
    </row>
    <row r="135" spans="1:8" ht="13.8" thickBot="1" x14ac:dyDescent="0.3">
      <c r="A135" s="92"/>
      <c r="B135" s="58" t="s">
        <v>43</v>
      </c>
      <c r="C135" s="83" t="s">
        <v>44</v>
      </c>
      <c r="G135" s="38"/>
      <c r="H135" s="41"/>
    </row>
    <row r="136" spans="1:8" x14ac:dyDescent="0.25">
      <c r="A136" s="72"/>
      <c r="B136" s="73" t="str">
        <f>+B123</f>
        <v>Total de la prima de antigüedad a pagar</v>
      </c>
      <c r="C136" s="84">
        <f>+C123</f>
        <v>0</v>
      </c>
      <c r="G136" s="38"/>
      <c r="H136" s="41"/>
    </row>
    <row r="137" spans="1:8" x14ac:dyDescent="0.25">
      <c r="A137" s="74" t="s">
        <v>45</v>
      </c>
      <c r="B137" s="75" t="str">
        <f>+B132</f>
        <v>Importe máximo de la prima de antigüedad exenta</v>
      </c>
      <c r="C137" s="87">
        <f>+C132</f>
        <v>0</v>
      </c>
      <c r="G137" s="38"/>
      <c r="H137" s="41"/>
    </row>
    <row r="138" spans="1:8" ht="13.8" thickBot="1" x14ac:dyDescent="0.3">
      <c r="A138" s="79" t="s">
        <v>47</v>
      </c>
      <c r="B138" s="80" t="s">
        <v>108</v>
      </c>
      <c r="C138" s="86">
        <f>IF((C136-C137)&gt;0,(C136-C137),0)</f>
        <v>0</v>
      </c>
      <c r="G138" s="38"/>
      <c r="H138" s="41"/>
    </row>
    <row r="139" spans="1:8" x14ac:dyDescent="0.25">
      <c r="A139" s="69"/>
      <c r="B139" s="69"/>
      <c r="C139" s="81"/>
      <c r="G139" s="38"/>
      <c r="H139" s="41"/>
    </row>
    <row r="140" spans="1:8" ht="10.5" customHeight="1" thickBot="1" x14ac:dyDescent="0.3">
      <c r="A140" s="70" t="s">
        <v>76</v>
      </c>
      <c r="B140" s="69"/>
      <c r="C140" s="81"/>
      <c r="G140" s="38"/>
      <c r="H140" s="41"/>
    </row>
    <row r="141" spans="1:8" ht="12.75" customHeight="1" thickBot="1" x14ac:dyDescent="0.3">
      <c r="A141" s="92"/>
      <c r="B141" s="58" t="s">
        <v>43</v>
      </c>
      <c r="C141" s="83" t="s">
        <v>44</v>
      </c>
      <c r="G141" s="38"/>
      <c r="H141" s="41"/>
    </row>
    <row r="142" spans="1:8" x14ac:dyDescent="0.25">
      <c r="A142" s="72"/>
      <c r="B142" s="73" t="s">
        <v>77</v>
      </c>
      <c r="C142" s="84">
        <f>+C49</f>
        <v>1540.2</v>
      </c>
      <c r="G142" s="38"/>
      <c r="H142" s="41"/>
    </row>
    <row r="143" spans="1:8" x14ac:dyDescent="0.25">
      <c r="A143" s="74" t="s">
        <v>67</v>
      </c>
      <c r="B143" s="75" t="s">
        <v>78</v>
      </c>
      <c r="C143" s="87">
        <f>+C77</f>
        <v>614.64</v>
      </c>
      <c r="G143" s="38"/>
      <c r="H143" s="41"/>
    </row>
    <row r="144" spans="1:8" x14ac:dyDescent="0.25">
      <c r="A144" s="74" t="s">
        <v>67</v>
      </c>
      <c r="B144" s="75" t="s">
        <v>79</v>
      </c>
      <c r="C144" s="87">
        <f>+C84</f>
        <v>153.66</v>
      </c>
      <c r="G144" s="38"/>
      <c r="H144" s="41"/>
    </row>
    <row r="145" spans="1:8" ht="26.4" x14ac:dyDescent="0.25">
      <c r="A145" s="74" t="s">
        <v>67</v>
      </c>
      <c r="B145" s="75" t="str">
        <f>+A21</f>
        <v>Salarios devengados y no pagados correspondientes al mismo mes en que renunció el colaborador</v>
      </c>
      <c r="C145" s="87">
        <f>+C21</f>
        <v>0</v>
      </c>
      <c r="G145" s="38"/>
      <c r="H145" s="41"/>
    </row>
    <row r="146" spans="1:8" x14ac:dyDescent="0.25">
      <c r="A146" s="74" t="s">
        <v>67</v>
      </c>
      <c r="B146" s="75" t="str">
        <f>+A22</f>
        <v>Otros ingresos gravados pendientes de pago</v>
      </c>
      <c r="C146" s="87">
        <f>+C22</f>
        <v>0</v>
      </c>
      <c r="G146" s="38"/>
      <c r="H146" s="41"/>
    </row>
    <row r="147" spans="1:8" ht="15" customHeight="1" x14ac:dyDescent="0.25">
      <c r="A147" s="74" t="s">
        <v>67</v>
      </c>
      <c r="B147" s="75" t="str">
        <f>+A23</f>
        <v>Otros ingresos exentos pendientes de pago (por ejemplo fondo de ahorro)</v>
      </c>
      <c r="C147" s="87">
        <f>+C23</f>
        <v>0</v>
      </c>
      <c r="G147" s="38"/>
      <c r="H147" s="41"/>
    </row>
    <row r="148" spans="1:8" ht="15" customHeight="1" x14ac:dyDescent="0.25">
      <c r="A148" s="74" t="s">
        <v>67</v>
      </c>
      <c r="B148" s="75" t="str">
        <f>+B123</f>
        <v>Total de la prima de antigüedad a pagar</v>
      </c>
      <c r="C148" s="87">
        <f>+C123</f>
        <v>0</v>
      </c>
      <c r="G148" s="38"/>
      <c r="H148" s="41"/>
    </row>
    <row r="149" spans="1:8" ht="18" customHeight="1" thickBot="1" x14ac:dyDescent="0.3">
      <c r="A149" s="79" t="s">
        <v>47</v>
      </c>
      <c r="B149" s="80" t="s">
        <v>76</v>
      </c>
      <c r="C149" s="86">
        <f>SUM(C142:C148)</f>
        <v>2308.5</v>
      </c>
      <c r="D149" s="14"/>
      <c r="G149" s="38"/>
      <c r="H149" s="41"/>
    </row>
    <row r="150" spans="1:8" x14ac:dyDescent="0.25">
      <c r="A150" s="69"/>
      <c r="B150" s="69"/>
      <c r="C150" s="81"/>
      <c r="D150" s="14"/>
      <c r="G150" s="38"/>
      <c r="H150" s="41"/>
    </row>
    <row r="151" spans="1:8" ht="13.8" thickBot="1" x14ac:dyDescent="0.3">
      <c r="A151" s="70" t="s">
        <v>80</v>
      </c>
      <c r="B151" s="69"/>
      <c r="C151" s="81"/>
      <c r="G151" s="38"/>
      <c r="H151" s="41"/>
    </row>
    <row r="152" spans="1:8" ht="13.8" thickBot="1" x14ac:dyDescent="0.3">
      <c r="A152" s="92"/>
      <c r="B152" s="58" t="s">
        <v>43</v>
      </c>
      <c r="C152" s="83" t="s">
        <v>44</v>
      </c>
      <c r="G152" s="38"/>
      <c r="H152" s="41"/>
    </row>
    <row r="153" spans="1:8" ht="26.4" x14ac:dyDescent="0.25">
      <c r="A153" s="72"/>
      <c r="B153" s="73" t="s">
        <v>81</v>
      </c>
      <c r="C153" s="84">
        <f>+C149</f>
        <v>2308.5</v>
      </c>
      <c r="G153" s="38"/>
      <c r="H153" s="41"/>
    </row>
    <row r="154" spans="1:8" ht="23.25" customHeight="1" x14ac:dyDescent="0.25">
      <c r="A154" s="74" t="s">
        <v>45</v>
      </c>
      <c r="B154" s="75" t="s">
        <v>57</v>
      </c>
      <c r="C154" s="87">
        <f>+C60</f>
        <v>1540.2</v>
      </c>
      <c r="G154" s="38"/>
      <c r="H154" s="41"/>
    </row>
    <row r="155" spans="1:8" x14ac:dyDescent="0.25">
      <c r="A155" s="74" t="s">
        <v>45</v>
      </c>
      <c r="B155" s="75" t="s">
        <v>72</v>
      </c>
      <c r="C155" s="87">
        <f>+C95</f>
        <v>153.66</v>
      </c>
      <c r="G155" s="38"/>
      <c r="H155" s="41"/>
    </row>
    <row r="156" spans="1:8" ht="13.5" customHeight="1" x14ac:dyDescent="0.25">
      <c r="A156" s="74" t="s">
        <v>45</v>
      </c>
      <c r="B156" s="75" t="str">
        <f>+A23</f>
        <v>Otros ingresos exentos pendientes de pago (por ejemplo fondo de ahorro)</v>
      </c>
      <c r="C156" s="87">
        <f>+C23</f>
        <v>0</v>
      </c>
      <c r="G156" s="38"/>
      <c r="H156" s="41"/>
    </row>
    <row r="157" spans="1:8" ht="13.5" customHeight="1" x14ac:dyDescent="0.25">
      <c r="A157" s="74" t="s">
        <v>45</v>
      </c>
      <c r="B157" s="75" t="s">
        <v>109</v>
      </c>
      <c r="C157" s="87">
        <f>IF(C137&gt;C136,C136,C137)</f>
        <v>0</v>
      </c>
      <c r="G157" s="38"/>
      <c r="H157" s="41"/>
    </row>
    <row r="158" spans="1:8" ht="15" customHeight="1" x14ac:dyDescent="0.25">
      <c r="A158" s="74" t="s">
        <v>47</v>
      </c>
      <c r="B158" s="75" t="s">
        <v>82</v>
      </c>
      <c r="C158" s="87">
        <f>+C153-C154-C155-C156-C157</f>
        <v>614.64</v>
      </c>
      <c r="G158" s="38"/>
      <c r="H158" s="41"/>
    </row>
    <row r="159" spans="1:8" ht="26.4" x14ac:dyDescent="0.25">
      <c r="A159" s="74" t="s">
        <v>67</v>
      </c>
      <c r="B159" s="75" t="s">
        <v>83</v>
      </c>
      <c r="C159" s="87">
        <f>C24</f>
        <v>0</v>
      </c>
      <c r="G159" s="38"/>
      <c r="H159" s="41"/>
    </row>
    <row r="160" spans="1:8" ht="13.8" thickBot="1" x14ac:dyDescent="0.3">
      <c r="A160" s="79" t="s">
        <v>47</v>
      </c>
      <c r="B160" s="80" t="s">
        <v>80</v>
      </c>
      <c r="C160" s="86">
        <f>+C158+C159</f>
        <v>614.64</v>
      </c>
      <c r="G160" s="38"/>
      <c r="H160" s="41"/>
    </row>
    <row r="161" spans="1:8" x14ac:dyDescent="0.25">
      <c r="A161" s="69"/>
      <c r="B161" s="69"/>
      <c r="C161" s="81"/>
      <c r="G161" s="38"/>
      <c r="H161" s="41"/>
    </row>
    <row r="162" spans="1:8" ht="13.8" thickBot="1" x14ac:dyDescent="0.3">
      <c r="A162" s="70" t="s">
        <v>113</v>
      </c>
      <c r="B162" s="69"/>
      <c r="C162" s="81"/>
      <c r="G162" s="38"/>
      <c r="H162" s="41"/>
    </row>
    <row r="163" spans="1:8" ht="9" customHeight="1" thickBot="1" x14ac:dyDescent="0.3">
      <c r="A163" s="71"/>
      <c r="B163" s="69"/>
      <c r="C163" s="81"/>
      <c r="G163" s="38"/>
      <c r="H163" s="41"/>
    </row>
    <row r="164" spans="1:8" ht="13.8" thickBot="1" x14ac:dyDescent="0.3">
      <c r="A164" s="92"/>
      <c r="B164" s="58" t="s">
        <v>43</v>
      </c>
      <c r="C164" s="83" t="s">
        <v>44</v>
      </c>
      <c r="G164" s="38"/>
      <c r="H164" s="41"/>
    </row>
    <row r="165" spans="1:8" x14ac:dyDescent="0.25">
      <c r="A165" s="103"/>
      <c r="B165" s="104" t="s">
        <v>84</v>
      </c>
      <c r="C165" s="84">
        <f>+C160</f>
        <v>614.64</v>
      </c>
      <c r="G165" s="38"/>
      <c r="H165" s="41"/>
    </row>
    <row r="166" spans="1:8" x14ac:dyDescent="0.25">
      <c r="A166" s="74" t="s">
        <v>45</v>
      </c>
      <c r="B166" s="75" t="s">
        <v>85</v>
      </c>
      <c r="C166" s="87">
        <f>VLOOKUP(C165,P9:S19,1)</f>
        <v>578.53</v>
      </c>
      <c r="G166" s="38"/>
      <c r="H166" s="41"/>
    </row>
    <row r="167" spans="1:8" x14ac:dyDescent="0.25">
      <c r="A167" s="74" t="s">
        <v>47</v>
      </c>
      <c r="B167" s="75" t="s">
        <v>86</v>
      </c>
      <c r="C167" s="87">
        <f>+C165-C166</f>
        <v>36.110000000000014</v>
      </c>
      <c r="G167" s="38"/>
      <c r="H167" s="41"/>
    </row>
    <row r="168" spans="1:8" x14ac:dyDescent="0.25">
      <c r="A168" s="74" t="s">
        <v>52</v>
      </c>
      <c r="B168" s="75" t="s">
        <v>87</v>
      </c>
      <c r="C168" s="105">
        <f>VLOOKUP(C165,P9:S19,4)/100</f>
        <v>6.4000000000000001E-2</v>
      </c>
      <c r="G168" s="38"/>
      <c r="H168" s="41"/>
    </row>
    <row r="169" spans="1:8" x14ac:dyDescent="0.25">
      <c r="A169" s="74" t="s">
        <v>47</v>
      </c>
      <c r="B169" s="75" t="s">
        <v>88</v>
      </c>
      <c r="C169" s="87">
        <f>ROUND((C167*C168),2)</f>
        <v>2.31</v>
      </c>
      <c r="G169" s="38"/>
      <c r="H169" s="41"/>
    </row>
    <row r="170" spans="1:8" x14ac:dyDescent="0.25">
      <c r="A170" s="74" t="s">
        <v>67</v>
      </c>
      <c r="B170" s="75" t="s">
        <v>89</v>
      </c>
      <c r="C170" s="87">
        <f>VLOOKUP(C165,ISRmensual,3)</f>
        <v>11.11</v>
      </c>
      <c r="G170" s="38"/>
      <c r="H170" s="41"/>
    </row>
    <row r="171" spans="1:8" ht="13.8" thickBot="1" x14ac:dyDescent="0.3">
      <c r="A171" s="79" t="s">
        <v>47</v>
      </c>
      <c r="B171" s="106" t="s">
        <v>113</v>
      </c>
      <c r="C171" s="86">
        <f>+C169+C170</f>
        <v>13.42</v>
      </c>
      <c r="G171" s="38"/>
      <c r="H171" s="41"/>
    </row>
    <row r="172" spans="1:8" x14ac:dyDescent="0.25">
      <c r="A172" s="69"/>
      <c r="B172" s="69"/>
      <c r="C172" s="81"/>
      <c r="G172" s="38"/>
      <c r="H172" s="41"/>
    </row>
    <row r="173" spans="1:8" ht="10.5" customHeight="1" x14ac:dyDescent="0.25">
      <c r="A173" s="70" t="s">
        <v>90</v>
      </c>
      <c r="B173" s="69"/>
      <c r="C173" s="81"/>
      <c r="G173" s="38"/>
      <c r="H173" s="41"/>
    </row>
    <row r="174" spans="1:8" ht="10.5" customHeight="1" thickBot="1" x14ac:dyDescent="0.3">
      <c r="A174" s="71"/>
      <c r="B174" s="69"/>
      <c r="C174" s="81"/>
      <c r="G174" s="38"/>
      <c r="H174" s="41"/>
    </row>
    <row r="175" spans="1:8" ht="13.5" customHeight="1" thickBot="1" x14ac:dyDescent="0.3">
      <c r="A175" s="92"/>
      <c r="B175" s="58" t="s">
        <v>43</v>
      </c>
      <c r="C175" s="83" t="s">
        <v>44</v>
      </c>
      <c r="G175" s="38"/>
      <c r="H175" s="41"/>
    </row>
    <row r="176" spans="1:8" ht="12.75" customHeight="1" x14ac:dyDescent="0.25">
      <c r="A176" s="103" t="s">
        <v>45</v>
      </c>
      <c r="B176" s="104" t="s">
        <v>91</v>
      </c>
      <c r="C176" s="84">
        <f>VLOOKUP(C165,subsidiomensual,3)</f>
        <v>407.02</v>
      </c>
      <c r="G176" s="38"/>
      <c r="H176" s="41"/>
    </row>
    <row r="177" spans="1:257" x14ac:dyDescent="0.25">
      <c r="A177" s="74" t="s">
        <v>47</v>
      </c>
      <c r="B177" s="75" t="s">
        <v>92</v>
      </c>
      <c r="C177" s="107">
        <f>+C171-C176</f>
        <v>-393.59999999999997</v>
      </c>
    </row>
    <row r="178" spans="1:257" x14ac:dyDescent="0.25">
      <c r="A178" s="74" t="s">
        <v>45</v>
      </c>
      <c r="B178" s="75" t="str">
        <f>+A25</f>
        <v>ISR retenido en el mismo mes, con anterioridad a la renuncia</v>
      </c>
      <c r="C178" s="87">
        <f>+C25</f>
        <v>0</v>
      </c>
    </row>
    <row r="179" spans="1:257" ht="13.8" thickBot="1" x14ac:dyDescent="0.3">
      <c r="A179" s="79" t="s">
        <v>47</v>
      </c>
      <c r="B179" s="106" t="s">
        <v>90</v>
      </c>
      <c r="C179" s="86">
        <f>IF(C177&lt;C178,0,(C177-C178))</f>
        <v>0</v>
      </c>
    </row>
    <row r="180" spans="1:257" x14ac:dyDescent="0.25"/>
    <row r="181" spans="1:257" hidden="1" x14ac:dyDescent="0.25">
      <c r="A181" s="15"/>
      <c r="B181" s="12"/>
      <c r="C181" s="16"/>
      <c r="D181" s="12"/>
      <c r="E181" s="12"/>
      <c r="F181" s="138"/>
    </row>
    <row r="182" spans="1:257" s="46" customFormat="1" hidden="1" x14ac:dyDescent="0.25">
      <c r="A182" s="17"/>
      <c r="B182" s="18"/>
      <c r="C182" s="19"/>
      <c r="D182" s="17"/>
      <c r="E182" s="18"/>
      <c r="F182" s="139"/>
      <c r="G182" s="39"/>
      <c r="I182" s="18"/>
      <c r="J182" s="17"/>
      <c r="K182" s="18"/>
      <c r="L182" s="18"/>
      <c r="M182" s="17"/>
      <c r="N182" s="18"/>
      <c r="O182" s="18"/>
      <c r="P182" s="41"/>
      <c r="Q182" s="41"/>
      <c r="R182" s="41"/>
      <c r="S182" s="41"/>
      <c r="T182" s="17"/>
      <c r="U182" s="18"/>
      <c r="V182" s="18"/>
      <c r="W182" s="17"/>
      <c r="X182" s="18"/>
      <c r="Y182" s="18"/>
      <c r="Z182" s="17"/>
      <c r="AA182" s="18"/>
      <c r="AB182" s="18"/>
      <c r="AC182" s="17"/>
      <c r="AD182" s="18"/>
      <c r="AE182" s="18"/>
      <c r="AF182" s="17"/>
      <c r="AG182" s="18"/>
      <c r="AH182" s="18"/>
      <c r="AI182" s="17"/>
      <c r="AJ182" s="18"/>
      <c r="AK182" s="18"/>
      <c r="AL182" s="17"/>
      <c r="AM182" s="18"/>
      <c r="AN182" s="18"/>
      <c r="AO182" s="17"/>
      <c r="AP182" s="18"/>
      <c r="AQ182" s="18"/>
      <c r="AR182" s="17"/>
      <c r="AS182" s="18"/>
      <c r="AT182" s="18"/>
      <c r="AU182" s="17"/>
      <c r="AV182" s="18"/>
      <c r="AW182" s="18"/>
      <c r="AX182" s="17"/>
      <c r="AY182" s="18"/>
      <c r="AZ182" s="18"/>
      <c r="BA182" s="17"/>
      <c r="BB182" s="18"/>
      <c r="BC182" s="18"/>
      <c r="BD182" s="17"/>
      <c r="BE182" s="18"/>
      <c r="BF182" s="18"/>
      <c r="BG182" s="17"/>
      <c r="BH182" s="18"/>
      <c r="BI182" s="18"/>
      <c r="BJ182" s="17"/>
      <c r="BK182" s="18"/>
      <c r="BL182" s="18"/>
      <c r="BM182" s="17"/>
      <c r="BN182" s="18"/>
      <c r="BO182" s="18"/>
      <c r="BP182" s="17"/>
      <c r="BQ182" s="18"/>
      <c r="BR182" s="18"/>
      <c r="BS182" s="17"/>
      <c r="BT182" s="18"/>
      <c r="BU182" s="18"/>
      <c r="BV182" s="17"/>
      <c r="BW182" s="18"/>
      <c r="BX182" s="18"/>
      <c r="BY182" s="17"/>
      <c r="BZ182" s="18"/>
      <c r="CA182" s="18"/>
      <c r="CB182" s="17"/>
      <c r="CC182" s="18"/>
      <c r="CD182" s="18"/>
      <c r="CE182" s="17"/>
      <c r="CF182" s="18"/>
      <c r="CG182" s="18"/>
      <c r="CH182" s="17"/>
      <c r="CI182" s="18"/>
      <c r="CJ182" s="18"/>
      <c r="CK182" s="17"/>
      <c r="CL182" s="18"/>
      <c r="CM182" s="18"/>
      <c r="CN182" s="17"/>
      <c r="CO182" s="18"/>
      <c r="CP182" s="18"/>
      <c r="CQ182" s="17"/>
      <c r="CR182" s="18"/>
      <c r="CS182" s="18"/>
      <c r="CT182" s="17"/>
      <c r="CU182" s="18"/>
      <c r="CV182" s="18"/>
      <c r="CW182" s="17"/>
      <c r="CX182" s="18"/>
      <c r="CY182" s="18"/>
      <c r="CZ182" s="17"/>
      <c r="DA182" s="18"/>
      <c r="DB182" s="18"/>
      <c r="DC182" s="17"/>
      <c r="DD182" s="18"/>
      <c r="DE182" s="18"/>
      <c r="DF182" s="17"/>
      <c r="DG182" s="18"/>
      <c r="DH182" s="18"/>
      <c r="DI182" s="17"/>
      <c r="DJ182" s="18"/>
      <c r="DK182" s="18"/>
      <c r="DL182" s="17"/>
      <c r="DM182" s="18"/>
      <c r="DN182" s="18"/>
      <c r="DO182" s="17"/>
      <c r="DP182" s="18"/>
      <c r="DQ182" s="18"/>
      <c r="DR182" s="17"/>
      <c r="DS182" s="18"/>
      <c r="DT182" s="18"/>
      <c r="DU182" s="17"/>
      <c r="DV182" s="18"/>
      <c r="DW182" s="18"/>
      <c r="DX182" s="17"/>
      <c r="DY182" s="18"/>
      <c r="DZ182" s="18"/>
      <c r="EA182" s="17"/>
      <c r="EB182" s="18"/>
      <c r="EC182" s="18"/>
      <c r="ED182" s="17"/>
      <c r="EE182" s="18"/>
      <c r="EF182" s="18"/>
      <c r="EG182" s="17"/>
      <c r="EH182" s="18"/>
      <c r="EI182" s="18"/>
      <c r="EJ182" s="17"/>
      <c r="EK182" s="18"/>
      <c r="EL182" s="18"/>
      <c r="EM182" s="17"/>
      <c r="EN182" s="18"/>
      <c r="EO182" s="18"/>
      <c r="EP182" s="17"/>
      <c r="EQ182" s="18"/>
      <c r="ER182" s="18"/>
      <c r="ES182" s="17"/>
      <c r="ET182" s="18"/>
      <c r="EU182" s="18"/>
      <c r="EV182" s="17"/>
      <c r="EW182" s="18"/>
      <c r="EX182" s="18"/>
      <c r="EY182" s="17"/>
      <c r="EZ182" s="18"/>
      <c r="FA182" s="18"/>
      <c r="FB182" s="17"/>
      <c r="FC182" s="18"/>
      <c r="FD182" s="18"/>
      <c r="FE182" s="17"/>
      <c r="FF182" s="18"/>
      <c r="FG182" s="18"/>
      <c r="FH182" s="17"/>
      <c r="FI182" s="18"/>
      <c r="FJ182" s="18"/>
      <c r="FK182" s="17"/>
      <c r="FL182" s="18"/>
      <c r="FM182" s="18"/>
      <c r="FN182" s="17"/>
      <c r="FO182" s="18"/>
      <c r="FP182" s="18"/>
      <c r="FQ182" s="17"/>
      <c r="FR182" s="18"/>
      <c r="FS182" s="18"/>
      <c r="FT182" s="17"/>
      <c r="FU182" s="18"/>
      <c r="FV182" s="18"/>
      <c r="FW182" s="17"/>
      <c r="FX182" s="18"/>
      <c r="FY182" s="18"/>
      <c r="FZ182" s="17"/>
      <c r="GA182" s="18"/>
      <c r="GB182" s="18"/>
      <c r="GC182" s="17"/>
      <c r="GD182" s="18"/>
      <c r="GE182" s="18"/>
      <c r="GF182" s="17"/>
      <c r="GG182" s="18"/>
      <c r="GH182" s="18"/>
      <c r="GI182" s="17"/>
      <c r="GJ182" s="18"/>
      <c r="GK182" s="18"/>
      <c r="GL182" s="17"/>
      <c r="GM182" s="18"/>
      <c r="GN182" s="18"/>
      <c r="GO182" s="17"/>
      <c r="GP182" s="18"/>
      <c r="GQ182" s="18"/>
      <c r="GR182" s="17"/>
      <c r="GS182" s="18"/>
      <c r="GT182" s="18"/>
      <c r="GU182" s="17"/>
      <c r="GV182" s="18"/>
      <c r="GW182" s="18"/>
      <c r="GX182" s="17"/>
      <c r="GY182" s="18"/>
      <c r="GZ182" s="18"/>
      <c r="HA182" s="17"/>
      <c r="HB182" s="18"/>
      <c r="HC182" s="18"/>
      <c r="HD182" s="17"/>
      <c r="HE182" s="18"/>
      <c r="HF182" s="18"/>
      <c r="HG182" s="17"/>
      <c r="HH182" s="18"/>
      <c r="HI182" s="18"/>
      <c r="HJ182" s="17"/>
      <c r="HK182" s="18"/>
      <c r="HL182" s="18"/>
      <c r="HM182" s="17"/>
      <c r="HN182" s="18"/>
      <c r="HO182" s="18"/>
      <c r="HP182" s="17"/>
      <c r="HQ182" s="18"/>
      <c r="HR182" s="18"/>
      <c r="HS182" s="17"/>
      <c r="HT182" s="18"/>
      <c r="HU182" s="18"/>
      <c r="HV182" s="17"/>
      <c r="HW182" s="18"/>
      <c r="HX182" s="18"/>
      <c r="HY182" s="17"/>
      <c r="HZ182" s="18"/>
      <c r="IA182" s="18"/>
      <c r="IB182" s="17"/>
      <c r="IC182" s="18"/>
      <c r="ID182" s="18"/>
      <c r="IE182" s="17"/>
      <c r="IF182" s="18"/>
      <c r="IG182" s="18"/>
      <c r="IH182" s="17"/>
      <c r="II182" s="18"/>
      <c r="IJ182" s="18"/>
      <c r="IK182" s="17"/>
      <c r="IL182" s="18"/>
      <c r="IM182" s="18"/>
      <c r="IN182" s="17"/>
      <c r="IO182" s="18"/>
      <c r="IP182" s="18"/>
      <c r="IQ182" s="17"/>
      <c r="IR182" s="18"/>
      <c r="IS182" s="18"/>
      <c r="IT182" s="17"/>
      <c r="IU182" s="18"/>
      <c r="IV182" s="18"/>
      <c r="IW182" s="17"/>
    </row>
    <row r="183" spans="1:257" hidden="1" x14ac:dyDescent="0.25">
      <c r="A183" s="20"/>
      <c r="B183" s="21"/>
      <c r="C183" s="22"/>
      <c r="D183" s="12"/>
      <c r="E183" s="12"/>
      <c r="F183" s="138"/>
      <c r="P183" s="17"/>
      <c r="Q183" s="18"/>
      <c r="R183" s="18"/>
    </row>
    <row r="184" spans="1:257" hidden="1" x14ac:dyDescent="0.25">
      <c r="A184" s="20"/>
      <c r="B184" s="21"/>
      <c r="C184" s="23"/>
      <c r="D184" s="12"/>
      <c r="E184" s="12"/>
      <c r="F184" s="138"/>
    </row>
    <row r="185" spans="1:257" hidden="1" x14ac:dyDescent="0.25">
      <c r="A185" s="20"/>
      <c r="B185" s="24"/>
      <c r="C185" s="13"/>
      <c r="D185" s="12"/>
      <c r="E185" s="12"/>
      <c r="F185" s="138"/>
      <c r="S185" s="17"/>
    </row>
    <row r="186" spans="1:257" hidden="1" x14ac:dyDescent="0.25"/>
    <row r="187" spans="1:257" hidden="1" x14ac:dyDescent="0.25"/>
    <row r="188" spans="1:257" hidden="1" x14ac:dyDescent="0.25"/>
    <row r="189" spans="1:257" hidden="1" x14ac:dyDescent="0.25"/>
  </sheetData>
  <sheetProtection algorithmName="SHA-512" hashValue="7g2NF4k1JLTEoCL8ZWjtrvkFuJiRVER3CYSrwJqz7N6JAQ6y0oDmsWhSqvdwDzM3dKFsE5FeKQCNBrhjjtti9A==" saltValue="qSV4hjwUKevr7aPIgP91Bw==" spinCount="100000" sheet="1" objects="1" scenarios="1" selectLockedCells="1"/>
  <mergeCells count="11">
    <mergeCell ref="A8:C8"/>
    <mergeCell ref="A12:B12"/>
    <mergeCell ref="A14:B14"/>
    <mergeCell ref="D9:E10"/>
    <mergeCell ref="A98:C98"/>
    <mergeCell ref="A107:C107"/>
    <mergeCell ref="A29:B29"/>
    <mergeCell ref="A21:B21"/>
    <mergeCell ref="A24:B24"/>
    <mergeCell ref="A31:C31"/>
    <mergeCell ref="A38:C38"/>
  </mergeCells>
  <phoneticPr fontId="8" type="noConversion"/>
  <dataValidations xWindow="462" yWindow="453" count="14">
    <dataValidation type="custom" allowBlank="1" showInputMessage="1" showErrorMessage="1" error="No puede cambiar este valor" sqref="C11" xr:uid="{00000000-0002-0000-0000-000000000000}">
      <formula1>VLOOKUP(C10,I9:J11,2)</formula1>
    </dataValidation>
    <dataValidation type="date" allowBlank="1" showInputMessage="1" showErrorMessage="1" error="No puede ser anterior al primero de enero de 2010 ni posterior al 31 de diciembre de 2010" sqref="C27" xr:uid="{00000000-0002-0000-0000-000001000000}">
      <formula1>I18</formula1>
      <formula2>I19</formula2>
    </dataValidation>
    <dataValidation type="list" allowBlank="1" showInputMessage="1" showErrorMessage="1" sqref="M32" xr:uid="{00000000-0002-0000-0000-000002000000}">
      <formula1>$M$26:$M$29</formula1>
    </dataValidation>
    <dataValidation type="whole" operator="equal" allowBlank="1" showInputMessage="1" showErrorMessage="1" sqref="E15:F15" xr:uid="{00000000-0002-0000-0000-000003000000}">
      <formula1>N103</formula1>
    </dataValidation>
    <dataValidation type="list" allowBlank="1" showInputMessage="1" showErrorMessage="1" sqref="D13 D15" xr:uid="{00000000-0002-0000-0000-000004000000}">
      <formula1>$M$9:$M$20</formula1>
    </dataValidation>
    <dataValidation allowBlank="1" showInputMessage="1" showErrorMessage="1" error="Debe introducir la fecha de ingreso del trabajador en el formato día, mes y año" prompt="Debe introducir la fecha de ingreso del trabajador en el formato día, mes y año" sqref="C12 C14" xr:uid="{00000000-0002-0000-0000-000005000000}"/>
    <dataValidation type="list" allowBlank="1" showInputMessage="1" showErrorMessage="1" sqref="C10" xr:uid="{00000000-0002-0000-0000-000006000000}">
      <formula1>$I$9:$I$10</formula1>
    </dataValidation>
    <dataValidation type="decimal" allowBlank="1" showInputMessage="1" showErrorMessage="1" error="Debe introducir el por ciento de prima vacacional que otorga la empresa en el año de separación, sin que pueda ser menor al 25% previsto en la LFT" sqref="C20" xr:uid="{00000000-0002-0000-0000-000007000000}">
      <formula1>0.25</formula1>
      <formula2>0.9999999</formula2>
    </dataValidation>
    <dataValidation type="whole" operator="greaterThanOrEqual" allowBlank="1" showInputMessage="1" showErrorMessage="1" error="Debe introducir los días de vacaciones generados en períodos anteriores que no hubiera disfrutado el trabajador a la fecha de la renuncia" sqref="C19" xr:uid="{00000000-0002-0000-0000-000008000000}">
      <formula1>0</formula1>
    </dataValidation>
    <dataValidation type="whole" operator="greaterThan" allowBlank="1" showInputMessage="1" showErrorMessage="1" error="Debe introducir los días que se generarian de vacaciones en el año de separación, sin que pueda ser menor a los previstos en la LFT" sqref="C18" xr:uid="{00000000-0002-0000-0000-000009000000}">
      <formula1>5</formula1>
    </dataValidation>
    <dataValidation type="whole" operator="greaterThan" allowBlank="1" showInputMessage="1" showErrorMessage="1" error="Debe introducir el número de días de aguinaldo que otorga la empresa, y no puede ser inferior a los 15 días previstos en la LFT" sqref="C17" xr:uid="{00000000-0002-0000-0000-00000A000000}">
      <formula1>14</formula1>
    </dataValidation>
    <dataValidation type="list" allowBlank="1" showErrorMessage="1" error="Debe introducir la fecha de ingreso del trabajador en el formato día, mes y año" prompt="Debe introducir la fecha de ingreso del trabajador en el formato día, mes y año" sqref="C13 C15" xr:uid="{00000000-0002-0000-0000-00000B000000}">
      <formula1>$L$9:$L$42</formula1>
    </dataValidation>
    <dataValidation type="list" allowBlank="1" showInputMessage="1" showErrorMessage="1" sqref="E13" xr:uid="{00000000-0002-0000-0000-00000C000000}">
      <formula1>$N$9:$N$103</formula1>
    </dataValidation>
    <dataValidation type="date" allowBlank="1" showInputMessage="1" showErrorMessage="1" error="No puede ser anterior al primero de enero de 2019 ni posterior al 31 de diciembre de 2019" sqref="C26" xr:uid="{C6EC770E-B0E4-495F-AFB5-9EEF7D750ADB}">
      <formula1>I17</formula1>
      <formula2>I18</formula2>
    </dataValidation>
  </dataValidations>
  <hyperlinks>
    <hyperlink ref="C9" r:id="rId1" xr:uid="{67154510-6A73-469E-89F1-820A3AE90B9B}"/>
  </hyperlinks>
  <pageMargins left="0.75" right="0.75" top="1" bottom="1" header="0" footer="0"/>
  <pageSetup scale="70" fitToHeight="2" orientation="portrait" r:id="rId2"/>
  <headerFooter alignWithMargins="0"/>
  <rowBreaks count="2" manualBreakCount="2">
    <brk id="62" max="4" man="1"/>
    <brk id="133" max="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Finiquito 2019</vt:lpstr>
      <vt:lpstr>'Finiquito 2019'!Área_de_impresión</vt:lpstr>
      <vt:lpstr>ISRmensual</vt:lpstr>
      <vt:lpstr>subsidiomensual</vt:lpstr>
    </vt:vector>
  </TitlesOfParts>
  <Company>Expansion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edgar rodriguez</cp:lastModifiedBy>
  <cp:lastPrinted>2014-05-19T23:29:31Z</cp:lastPrinted>
  <dcterms:created xsi:type="dcterms:W3CDTF">2010-05-07T17:18:08Z</dcterms:created>
  <dcterms:modified xsi:type="dcterms:W3CDTF">2019-02-05T05:21:19Z</dcterms:modified>
</cp:coreProperties>
</file>