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esar\E9U\Contador Contado\Videotutoriales CC\FLUJOS DE EFECTIVO\"/>
    </mc:Choice>
  </mc:AlternateContent>
  <xr:revisionPtr revIDLastSave="0" documentId="8_{E545B46C-0590-4EDE-952F-4C6706175B95}" xr6:coauthVersionLast="44" xr6:coauthVersionMax="44" xr10:uidLastSave="{00000000-0000-0000-0000-000000000000}"/>
  <bookViews>
    <workbookView xWindow="-120" yWindow="-120" windowWidth="29040" windowHeight="15840" activeTab="4" xr2:uid="{CFC47754-0FB0-481E-B475-03E4C00C0665}"/>
  </bookViews>
  <sheets>
    <sheet name="Balance General" sheetId="1" r:id="rId1"/>
    <sheet name="Estado de Resultados" sheetId="3" r:id="rId2"/>
    <sheet name="PAPEL DE TRABAJO Método Directo" sheetId="4" r:id="rId3"/>
    <sheet name="FLUJO DE EFECTIVO METODO DIRECT" sheetId="6" r:id="rId4"/>
    <sheet name="Hoja de Trabajo Indirecto" sheetId="7" r:id="rId5"/>
    <sheet name="Método Indirecto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3" i="1" l="1"/>
  <c r="D44" i="1" s="1"/>
  <c r="D46" i="1" s="1"/>
  <c r="F37" i="5"/>
  <c r="F34" i="5"/>
  <c r="F22" i="5"/>
  <c r="F21" i="5"/>
  <c r="F20" i="5"/>
  <c r="F19" i="5"/>
  <c r="F10" i="5"/>
  <c r="F7" i="5"/>
  <c r="E22" i="7"/>
  <c r="F30" i="5" s="1"/>
  <c r="E21" i="7"/>
  <c r="F14" i="5" s="1"/>
  <c r="E20" i="7"/>
  <c r="F13" i="5" s="1"/>
  <c r="D19" i="7"/>
  <c r="F29" i="5" s="1"/>
  <c r="D18" i="7"/>
  <c r="F12" i="5" s="1"/>
  <c r="D17" i="7"/>
  <c r="F11" i="5" s="1"/>
  <c r="D16" i="7"/>
  <c r="E14" i="7"/>
  <c r="E15" i="7"/>
  <c r="E13" i="7"/>
  <c r="D12" i="7"/>
  <c r="F18" i="5" s="1"/>
  <c r="D11" i="7"/>
  <c r="E10" i="7"/>
  <c r="F28" i="5" s="1"/>
  <c r="E9" i="7"/>
  <c r="F9" i="5" s="1"/>
  <c r="E8" i="7"/>
  <c r="F8" i="5" s="1"/>
  <c r="D7" i="7"/>
  <c r="H37" i="6"/>
  <c r="H34" i="6"/>
  <c r="H28" i="6"/>
  <c r="H29" i="6"/>
  <c r="H30" i="6"/>
  <c r="H22" i="6"/>
  <c r="H18" i="6"/>
  <c r="H13" i="6"/>
  <c r="H14" i="6"/>
  <c r="H12" i="6"/>
  <c r="H11" i="6"/>
  <c r="F19" i="4"/>
  <c r="H10" i="6" s="1"/>
  <c r="E17" i="4"/>
  <c r="E15" i="4"/>
  <c r="E10" i="4"/>
  <c r="E9" i="4"/>
  <c r="E6" i="4"/>
  <c r="E14" i="4"/>
  <c r="F7" i="4"/>
  <c r="H8" i="6" s="1"/>
  <c r="D36" i="4"/>
  <c r="E33" i="4"/>
  <c r="E32" i="4"/>
  <c r="E31" i="4"/>
  <c r="E30" i="4"/>
  <c r="D29" i="4"/>
  <c r="D28" i="4"/>
  <c r="E27" i="4"/>
  <c r="H21" i="6" s="1"/>
  <c r="E26" i="4"/>
  <c r="H20" i="6" s="1"/>
  <c r="E25" i="4"/>
  <c r="H19" i="6" s="1"/>
  <c r="D24" i="4"/>
  <c r="D23" i="4"/>
  <c r="E22" i="4"/>
  <c r="D18" i="4"/>
  <c r="D16" i="4"/>
  <c r="D11" i="4"/>
  <c r="D5" i="4"/>
  <c r="B9" i="3"/>
  <c r="B10" i="3"/>
  <c r="E11" i="3"/>
  <c r="F39" i="1"/>
  <c r="F34" i="1"/>
  <c r="F33" i="1"/>
  <c r="E32" i="1"/>
  <c r="E31" i="1"/>
  <c r="F24" i="1"/>
  <c r="E23" i="1"/>
  <c r="E22" i="1"/>
  <c r="E21" i="1"/>
  <c r="E20" i="1"/>
  <c r="E19" i="1"/>
  <c r="E18" i="1"/>
  <c r="E17" i="1"/>
  <c r="F16" i="1"/>
  <c r="F12" i="1"/>
  <c r="E11" i="1"/>
  <c r="E10" i="1"/>
  <c r="E9" i="1"/>
  <c r="E8" i="1"/>
  <c r="E7" i="1"/>
  <c r="D27" i="1"/>
  <c r="D35" i="1"/>
  <c r="D25" i="1"/>
  <c r="D13" i="1"/>
  <c r="C25" i="1"/>
  <c r="E43" i="1" l="1"/>
  <c r="F34" i="4"/>
  <c r="F12" i="4"/>
  <c r="H9" i="6" s="1"/>
  <c r="H15" i="6" s="1"/>
  <c r="F31" i="5"/>
  <c r="F23" i="5"/>
  <c r="F15" i="5"/>
  <c r="H23" i="6"/>
  <c r="H31" i="6"/>
  <c r="E17" i="3"/>
  <c r="B16" i="3"/>
  <c r="B15" i="3"/>
  <c r="E7" i="3"/>
  <c r="D35" i="4" l="1"/>
  <c r="D37" i="4" s="1"/>
  <c r="F25" i="5"/>
  <c r="F33" i="5"/>
  <c r="F35" i="5" s="1"/>
  <c r="H25" i="6"/>
  <c r="H33" i="6"/>
  <c r="H35" i="6" s="1"/>
  <c r="B11" i="3"/>
  <c r="E13" i="3"/>
  <c r="E19" i="3" s="1"/>
  <c r="E23" i="3" s="1"/>
  <c r="B7" i="3"/>
  <c r="B17" i="3"/>
  <c r="B23" i="3" l="1"/>
  <c r="E27" i="3"/>
  <c r="B13" i="3"/>
  <c r="B19" i="3"/>
  <c r="B27" i="3" l="1"/>
  <c r="C13" i="1" l="1"/>
  <c r="C27" i="1" s="1"/>
  <c r="C44" i="1"/>
  <c r="C35" i="1"/>
  <c r="C46" i="1" l="1"/>
</calcChain>
</file>

<file path=xl/sharedStrings.xml><?xml version="1.0" encoding="utf-8"?>
<sst xmlns="http://schemas.openxmlformats.org/spreadsheetml/2006/main" count="242" uniqueCount="111">
  <si>
    <t>ACTIVO</t>
  </si>
  <si>
    <t>PASIVO</t>
  </si>
  <si>
    <t>Clientes</t>
  </si>
  <si>
    <t>Almacen</t>
  </si>
  <si>
    <t>Proveedores</t>
  </si>
  <si>
    <t>Capital Social</t>
  </si>
  <si>
    <t>Resultado del ejercicio</t>
  </si>
  <si>
    <t>Suma Activo</t>
  </si>
  <si>
    <t>Total Pasivo</t>
  </si>
  <si>
    <t>Pasivo + Capital</t>
  </si>
  <si>
    <t>CAPITAL</t>
  </si>
  <si>
    <t>CONTADOR CONTADO, S.A.</t>
  </si>
  <si>
    <t>ESTADO DE RESULTADOS AL 31 DE DICIEMBRE 2018</t>
  </si>
  <si>
    <t>Importe</t>
  </si>
  <si>
    <t>Ventas</t>
  </si>
  <si>
    <t>Ventas netas</t>
  </si>
  <si>
    <t>Mano de obra</t>
  </si>
  <si>
    <t>Materia prima</t>
  </si>
  <si>
    <t>Costo de ventas</t>
  </si>
  <si>
    <t>Utilidad bruta</t>
  </si>
  <si>
    <t>Gastos de venta</t>
  </si>
  <si>
    <t>Total de gastos</t>
  </si>
  <si>
    <t>Impuestos a la utilidad</t>
  </si>
  <si>
    <t>Utilidad neta o resultado del ejercicio</t>
  </si>
  <si>
    <t>Caja</t>
  </si>
  <si>
    <t>Bancos</t>
  </si>
  <si>
    <t>Deudores Diversos</t>
  </si>
  <si>
    <t>IVA Acreditable</t>
  </si>
  <si>
    <t>BALANCE GENERAL COMPARATIVO</t>
  </si>
  <si>
    <t>Activo Corto Plazo</t>
  </si>
  <si>
    <t>Equipo de Oficina</t>
  </si>
  <si>
    <t>Dep. Acum. Equipo Of.</t>
  </si>
  <si>
    <t>Equipo de Cómputo</t>
  </si>
  <si>
    <t>Dep. Acum. Eq. Comp.</t>
  </si>
  <si>
    <t>Equpo de Transporte</t>
  </si>
  <si>
    <t>Dep. Acum. Eq. Trans.</t>
  </si>
  <si>
    <t>Edificios</t>
  </si>
  <si>
    <t>Dep. Acum. Edificios</t>
  </si>
  <si>
    <t>Total Activo Largo Plazo</t>
  </si>
  <si>
    <t>Acreedores Diversos</t>
  </si>
  <si>
    <t>IVA Trasladado</t>
  </si>
  <si>
    <t>Impuestos por pagar</t>
  </si>
  <si>
    <t>Capital Contribuido</t>
  </si>
  <si>
    <t>Capital Ganado</t>
  </si>
  <si>
    <t>Terrenos</t>
  </si>
  <si>
    <t>TOTAL CAPITAL</t>
  </si>
  <si>
    <t>Activo Largo plazo</t>
  </si>
  <si>
    <t>Total activo Corto Plazo</t>
  </si>
  <si>
    <t>SALIDA DE DINERO</t>
  </si>
  <si>
    <t>ENTRADA DE DINERO</t>
  </si>
  <si>
    <t>Gastos Administrativos</t>
  </si>
  <si>
    <t>Utilidad de Operación</t>
  </si>
  <si>
    <t>(Mas)</t>
  </si>
  <si>
    <t>Productos Financieros</t>
  </si>
  <si>
    <t>(Menos)</t>
  </si>
  <si>
    <t>Gastos Financieros</t>
  </si>
  <si>
    <t>Utilidad Antes de Impuestos</t>
  </si>
  <si>
    <t>Concepto</t>
  </si>
  <si>
    <t>Tipo</t>
  </si>
  <si>
    <t>Aumento de clientes</t>
  </si>
  <si>
    <t>Cobro a Clientes</t>
  </si>
  <si>
    <t>OPERACIÓN</t>
  </si>
  <si>
    <t>Costo de Ventas</t>
  </si>
  <si>
    <t>Aumento de Inventarios</t>
  </si>
  <si>
    <t>Aumento de proveedores</t>
  </si>
  <si>
    <t>Pago a proveedores</t>
  </si>
  <si>
    <t>(Igual)</t>
  </si>
  <si>
    <t>Gastos de Ventas</t>
  </si>
  <si>
    <t>Gastos de Administración</t>
  </si>
  <si>
    <t>Depreciaciones</t>
  </si>
  <si>
    <t>Pago por gastos</t>
  </si>
  <si>
    <t>(MÁS)</t>
  </si>
  <si>
    <t>Equipo de Computo</t>
  </si>
  <si>
    <t>Equipo de Transporte</t>
  </si>
  <si>
    <t>IVA Traslado</t>
  </si>
  <si>
    <t>Impuestos a la Utilidad</t>
  </si>
  <si>
    <t>Aumento</t>
  </si>
  <si>
    <t>Disminución</t>
  </si>
  <si>
    <t>Variación del efectivo</t>
  </si>
  <si>
    <t>Saldo de efectivo (Caja y Bancos)</t>
  </si>
  <si>
    <t>Saldo Final de efectivo</t>
  </si>
  <si>
    <t>FINANCIAMIENTO</t>
  </si>
  <si>
    <t>INVERSIÓN</t>
  </si>
  <si>
    <t>ESTADO DE FLUJOS DE EFECTIVOS AL 31/12/2020</t>
  </si>
  <si>
    <t>ACTIVIDADES DE OPERACIÓN</t>
  </si>
  <si>
    <t>Pagos a Proveedores</t>
  </si>
  <si>
    <t>Flujos de efectivo por actividades de operación</t>
  </si>
  <si>
    <t>ACTIVIDADES DE INVERSIÓN</t>
  </si>
  <si>
    <t>Equipo de Transportes</t>
  </si>
  <si>
    <t>Flujo neto de efectivo por Inversión</t>
  </si>
  <si>
    <t>Importe por aplicar en actividades de financiamiento</t>
  </si>
  <si>
    <t>ACTIVIDADES DE FINANCIAMIENTO</t>
  </si>
  <si>
    <t>Flujo neto por Financiamiento</t>
  </si>
  <si>
    <t>Flujo de Efectivo al Final del Periodo</t>
  </si>
  <si>
    <t>MÉTODO DIRECTO</t>
  </si>
  <si>
    <t>Variaciones del Flujo</t>
  </si>
  <si>
    <t>Efectivo (Caja y Bancos) del periodo anterior</t>
  </si>
  <si>
    <t>Saldo de efectivo (Caja y Banco) Del periodo Actual</t>
  </si>
  <si>
    <t>Papel de Trabajo de Flujos de Efectivo MÉTODO DIRECTO</t>
  </si>
  <si>
    <t>Papel de Trabajo de Flujos de Efectivo MÉTODO INDIRECTO</t>
  </si>
  <si>
    <t>CONCEPTO</t>
  </si>
  <si>
    <t>Utilidad Neta</t>
  </si>
  <si>
    <t>Tipo de Salida</t>
  </si>
  <si>
    <t>Almacén</t>
  </si>
  <si>
    <t>Acreedores</t>
  </si>
  <si>
    <t>Operación</t>
  </si>
  <si>
    <t>Financiamiento</t>
  </si>
  <si>
    <t>Inversión</t>
  </si>
  <si>
    <t>Equipo de transporte</t>
  </si>
  <si>
    <t>UTILIDAD NETA</t>
  </si>
  <si>
    <t>Resultado ejerciocios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</si>
</sst>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rgb="FF07888B"/>
      <name val="DIN Condensed"/>
    </font>
    <font>
      <sz val="22"/>
      <color rgb="FF07888B"/>
      <name val="DIN Condensed"/>
    </font>
    <font>
      <sz val="11"/>
      <color theme="1"/>
      <name val="Helvetica"/>
    </font>
    <font>
      <b/>
      <sz val="11"/>
      <color rgb="FFFF0000"/>
      <name val="Helvetica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57E89"/>
      <name val="Helvetica"/>
    </font>
    <font>
      <sz val="11"/>
      <color theme="0"/>
      <name val="Helvetica"/>
    </font>
    <font>
      <sz val="11"/>
      <color rgb="FFFF0000"/>
      <name val="Helvetica"/>
    </font>
    <font>
      <b/>
      <sz val="14"/>
      <color theme="1"/>
      <name val="Helvetica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57E8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164" fontId="0" fillId="0" borderId="0" xfId="1" applyNumberFormat="1" applyFont="1"/>
    <xf numFmtId="0" fontId="2" fillId="0" borderId="0" xfId="0" applyFont="1"/>
    <xf numFmtId="0" fontId="4" fillId="0" borderId="0" xfId="0" applyFont="1"/>
    <xf numFmtId="164" fontId="4" fillId="0" borderId="0" xfId="1" applyNumberFormat="1" applyFont="1"/>
    <xf numFmtId="0" fontId="4" fillId="0" borderId="1" xfId="0" applyFont="1" applyBorder="1"/>
    <xf numFmtId="164" fontId="4" fillId="0" borderId="1" xfId="1" applyNumberFormat="1" applyFont="1" applyBorder="1"/>
    <xf numFmtId="0" fontId="4" fillId="0" borderId="2" xfId="0" applyFont="1" applyBorder="1"/>
    <xf numFmtId="164" fontId="4" fillId="0" borderId="2" xfId="1" applyNumberFormat="1" applyFont="1" applyBorder="1"/>
    <xf numFmtId="164" fontId="5" fillId="0" borderId="0" xfId="1" applyNumberFormat="1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9" fillId="2" borderId="0" xfId="0" applyFont="1" applyFill="1"/>
    <xf numFmtId="164" fontId="9" fillId="2" borderId="0" xfId="1" applyNumberFormat="1" applyFont="1" applyFill="1"/>
    <xf numFmtId="0" fontId="4" fillId="3" borderId="0" xfId="0" applyFont="1" applyFill="1"/>
    <xf numFmtId="164" fontId="4" fillId="3" borderId="0" xfId="1" applyNumberFormat="1" applyFont="1" applyFill="1"/>
    <xf numFmtId="0" fontId="9" fillId="2" borderId="3" xfId="0" applyFont="1" applyFill="1" applyBorder="1"/>
    <xf numFmtId="164" fontId="9" fillId="2" borderId="3" xfId="1" applyNumberFormat="1" applyFont="1" applyFill="1" applyBorder="1"/>
    <xf numFmtId="0" fontId="4" fillId="0" borderId="3" xfId="0" applyFont="1" applyBorder="1"/>
    <xf numFmtId="164" fontId="4" fillId="0" borderId="3" xfId="1" applyNumberFormat="1" applyFont="1" applyBorder="1"/>
    <xf numFmtId="0" fontId="9" fillId="2" borderId="4" xfId="0" applyFont="1" applyFill="1" applyBorder="1"/>
    <xf numFmtId="164" fontId="4" fillId="0" borderId="4" xfId="1" applyNumberFormat="1" applyFont="1" applyBorder="1"/>
    <xf numFmtId="164" fontId="10" fillId="0" borderId="0" xfId="1" applyNumberFormat="1" applyFont="1"/>
    <xf numFmtId="0" fontId="4" fillId="0" borderId="0" xfId="0" applyFont="1" applyBorder="1"/>
    <xf numFmtId="0" fontId="11" fillId="0" borderId="0" xfId="0" applyFont="1"/>
    <xf numFmtId="0" fontId="2" fillId="0" borderId="3" xfId="0" applyFont="1" applyBorder="1"/>
    <xf numFmtId="0" fontId="0" fillId="0" borderId="3" xfId="0" applyBorder="1"/>
    <xf numFmtId="164" fontId="0" fillId="0" borderId="1" xfId="1" applyNumberFormat="1" applyFont="1" applyBorder="1"/>
    <xf numFmtId="164" fontId="0" fillId="0" borderId="2" xfId="1" applyNumberFormat="1" applyFont="1" applyBorder="1"/>
    <xf numFmtId="164" fontId="6" fillId="0" borderId="0" xfId="1" applyNumberFormat="1" applyFont="1"/>
    <xf numFmtId="14" fontId="12" fillId="0" borderId="0" xfId="1" applyNumberFormat="1" applyFont="1"/>
    <xf numFmtId="14" fontId="12" fillId="0" borderId="0" xfId="0" applyNumberFormat="1" applyFont="1"/>
    <xf numFmtId="0" fontId="0" fillId="0" borderId="5" xfId="0" applyBorder="1"/>
    <xf numFmtId="0" fontId="4" fillId="0" borderId="5" xfId="0" applyFont="1" applyBorder="1"/>
    <xf numFmtId="0" fontId="2" fillId="0" borderId="1" xfId="0" applyFont="1" applyBorder="1"/>
    <xf numFmtId="0" fontId="0" fillId="0" borderId="1" xfId="0" applyBorder="1"/>
    <xf numFmtId="164" fontId="4" fillId="0" borderId="5" xfId="0" applyNumberFormat="1" applyFont="1" applyBorder="1"/>
    <xf numFmtId="164" fontId="0" fillId="0" borderId="0" xfId="0" applyNumberFormat="1"/>
    <xf numFmtId="164" fontId="0" fillId="0" borderId="5" xfId="0" applyNumberFormat="1" applyBorder="1"/>
    <xf numFmtId="164" fontId="4" fillId="0" borderId="0" xfId="0" applyNumberFormat="1" applyFont="1"/>
    <xf numFmtId="164" fontId="4" fillId="0" borderId="0" xfId="1" applyNumberFormat="1" applyFont="1" applyBorder="1"/>
    <xf numFmtId="0" fontId="0" fillId="0" borderId="0" xfId="0" applyAlignment="1">
      <alignment horizontal="center"/>
    </xf>
    <xf numFmtId="0" fontId="0" fillId="0" borderId="0" xfId="0" applyFill="1" applyBorder="1"/>
    <xf numFmtId="164" fontId="0" fillId="0" borderId="0" xfId="1" applyNumberFormat="1" applyFont="1" applyBorder="1"/>
    <xf numFmtId="164" fontId="0" fillId="0" borderId="0" xfId="1" applyNumberFormat="1" applyFont="1" applyFill="1"/>
    <xf numFmtId="164" fontId="0" fillId="0" borderId="1" xfId="1" applyNumberFormat="1" applyFont="1" applyFill="1" applyBorder="1"/>
    <xf numFmtId="0" fontId="8" fillId="0" borderId="0" xfId="0" applyFont="1" applyAlignment="1"/>
    <xf numFmtId="0" fontId="0" fillId="0" borderId="0" xfId="0" applyAlignment="1"/>
    <xf numFmtId="0" fontId="7" fillId="0" borderId="0" xfId="0" applyFont="1" applyAlignment="1">
      <alignment horizontal="center"/>
    </xf>
    <xf numFmtId="0" fontId="3" fillId="0" borderId="0" xfId="0" applyFont="1" applyAlignment="1"/>
    <xf numFmtId="0" fontId="12" fillId="0" borderId="0" xfId="0" applyFont="1"/>
    <xf numFmtId="164" fontId="12" fillId="0" borderId="0" xfId="0" applyNumberFormat="1" applyFont="1"/>
    <xf numFmtId="164" fontId="13" fillId="0" borderId="0" xfId="1" applyNumberFormat="1" applyFont="1"/>
    <xf numFmtId="0" fontId="14" fillId="0" borderId="0" xfId="0" applyFont="1"/>
    <xf numFmtId="164" fontId="14" fillId="0" borderId="0" xfId="1" applyNumberFormat="1" applyFont="1"/>
    <xf numFmtId="0" fontId="7" fillId="4" borderId="0" xfId="0" applyFont="1" applyFill="1"/>
    <xf numFmtId="164" fontId="0" fillId="4" borderId="0" xfId="1" applyNumberFormat="1" applyFont="1" applyFill="1"/>
    <xf numFmtId="0" fontId="0" fillId="4" borderId="0" xfId="0" applyFill="1"/>
    <xf numFmtId="0" fontId="0" fillId="0" borderId="0" xfId="0" applyBorder="1"/>
  </cellXfs>
  <cellStyles count="2">
    <cellStyle name="Millares" xfId="1" builtinId="3"/>
    <cellStyle name="Normal" xfId="0" builtinId="0"/>
  </cellStyles>
  <dxfs count="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788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10091-02BF-463C-907A-45F87E720337}">
  <dimension ref="B1:G46"/>
  <sheetViews>
    <sheetView showGridLines="0" topLeftCell="B1" zoomScale="115" zoomScaleNormal="115" workbookViewId="0">
      <pane ySplit="6" topLeftCell="A25" activePane="bottomLeft" state="frozen"/>
      <selection pane="bottomLeft" activeCell="E43" sqref="E43"/>
    </sheetView>
  </sheetViews>
  <sheetFormatPr baseColWidth="10" defaultRowHeight="15" x14ac:dyDescent="0.25"/>
  <cols>
    <col min="2" max="2" width="31.28515625" bestFit="1" customWidth="1"/>
    <col min="3" max="3" width="11.7109375" bestFit="1" customWidth="1"/>
    <col min="4" max="4" width="11.85546875" bestFit="1" customWidth="1"/>
    <col min="5" max="5" width="17.85546875" bestFit="1" customWidth="1"/>
    <col min="6" max="6" width="21.42578125" bestFit="1" customWidth="1"/>
    <col min="7" max="7" width="11.85546875" bestFit="1" customWidth="1"/>
  </cols>
  <sheetData>
    <row r="1" spans="2:7" ht="6" customHeight="1" x14ac:dyDescent="0.25"/>
    <row r="2" spans="2:7" ht="7.5" customHeight="1" x14ac:dyDescent="0.25">
      <c r="B2" s="11" t="s">
        <v>11</v>
      </c>
      <c r="C2" s="11"/>
      <c r="D2" s="11"/>
      <c r="E2" s="11"/>
      <c r="F2" s="11"/>
      <c r="G2" s="11"/>
    </row>
    <row r="3" spans="2:7" ht="15" customHeight="1" x14ac:dyDescent="0.25">
      <c r="B3" s="11"/>
      <c r="C3" s="11"/>
      <c r="D3" s="11"/>
      <c r="E3" s="11"/>
      <c r="F3" s="11"/>
      <c r="G3" s="11"/>
    </row>
    <row r="4" spans="2:7" x14ac:dyDescent="0.25">
      <c r="B4" s="12" t="s">
        <v>28</v>
      </c>
      <c r="C4" s="12"/>
      <c r="D4" s="12"/>
      <c r="E4" s="12"/>
      <c r="F4" s="12"/>
      <c r="G4" s="12"/>
    </row>
    <row r="5" spans="2:7" ht="23.25" x14ac:dyDescent="0.35">
      <c r="B5" s="37" t="s">
        <v>0</v>
      </c>
      <c r="C5" s="38"/>
      <c r="D5" s="38"/>
      <c r="E5" s="38"/>
      <c r="F5" s="38"/>
    </row>
    <row r="6" spans="2:7" ht="23.25" x14ac:dyDescent="0.35">
      <c r="B6" s="2" t="s">
        <v>29</v>
      </c>
      <c r="C6" s="33">
        <v>43830</v>
      </c>
      <c r="D6" s="34">
        <v>44196</v>
      </c>
      <c r="E6" s="35" t="s">
        <v>48</v>
      </c>
      <c r="F6" t="s">
        <v>49</v>
      </c>
    </row>
    <row r="7" spans="2:7" x14ac:dyDescent="0.25">
      <c r="B7" s="3" t="s">
        <v>24</v>
      </c>
      <c r="C7" s="4">
        <v>20000</v>
      </c>
      <c r="D7" s="1">
        <v>45000</v>
      </c>
      <c r="E7" s="39">
        <f>D7-C7</f>
        <v>25000</v>
      </c>
    </row>
    <row r="8" spans="2:7" x14ac:dyDescent="0.25">
      <c r="B8" s="3" t="s">
        <v>25</v>
      </c>
      <c r="C8" s="4">
        <v>61000</v>
      </c>
      <c r="D8" s="1">
        <v>152000</v>
      </c>
      <c r="E8" s="39">
        <f>D8-C8</f>
        <v>91000</v>
      </c>
    </row>
    <row r="9" spans="2:7" x14ac:dyDescent="0.25">
      <c r="B9" s="3" t="s">
        <v>2</v>
      </c>
      <c r="C9" s="4">
        <v>72000</v>
      </c>
      <c r="D9" s="1">
        <v>105000</v>
      </c>
      <c r="E9" s="39">
        <f>D9-C9</f>
        <v>33000</v>
      </c>
    </row>
    <row r="10" spans="2:7" x14ac:dyDescent="0.25">
      <c r="B10" s="3" t="s">
        <v>3</v>
      </c>
      <c r="C10" s="4">
        <v>140000</v>
      </c>
      <c r="D10" s="1">
        <v>210000</v>
      </c>
      <c r="E10" s="39">
        <f>D10-C10</f>
        <v>70000</v>
      </c>
    </row>
    <row r="11" spans="2:7" x14ac:dyDescent="0.25">
      <c r="B11" s="3" t="s">
        <v>26</v>
      </c>
      <c r="C11" s="4">
        <v>47000</v>
      </c>
      <c r="D11" s="1">
        <v>52000</v>
      </c>
      <c r="E11" s="39">
        <f>D11-C11</f>
        <v>5000</v>
      </c>
    </row>
    <row r="12" spans="2:7" x14ac:dyDescent="0.25">
      <c r="B12" s="5" t="s">
        <v>27</v>
      </c>
      <c r="C12" s="6">
        <v>28000</v>
      </c>
      <c r="D12" s="30">
        <v>6000</v>
      </c>
      <c r="E12" s="36"/>
      <c r="F12" s="40">
        <f>C12-D12</f>
        <v>22000</v>
      </c>
    </row>
    <row r="13" spans="2:7" x14ac:dyDescent="0.25">
      <c r="B13" s="3" t="s">
        <v>47</v>
      </c>
      <c r="C13" s="4">
        <f>SUM(C7:C12)</f>
        <v>368000</v>
      </c>
      <c r="D13" s="4">
        <f>SUM(D7:D12)</f>
        <v>570000</v>
      </c>
      <c r="E13" s="36"/>
    </row>
    <row r="14" spans="2:7" ht="4.5" customHeight="1" x14ac:dyDescent="0.25">
      <c r="B14" s="3"/>
      <c r="C14" s="4"/>
      <c r="D14" s="1"/>
      <c r="E14" s="36"/>
    </row>
    <row r="15" spans="2:7" ht="18" customHeight="1" x14ac:dyDescent="0.35">
      <c r="B15" s="2" t="s">
        <v>46</v>
      </c>
      <c r="C15" s="4"/>
      <c r="D15" s="1"/>
      <c r="E15" s="36"/>
    </row>
    <row r="16" spans="2:7" x14ac:dyDescent="0.25">
      <c r="B16" s="3" t="s">
        <v>30</v>
      </c>
      <c r="C16" s="4">
        <v>52000</v>
      </c>
      <c r="D16" s="1">
        <v>50000</v>
      </c>
      <c r="E16" s="36"/>
      <c r="F16" s="40">
        <f>C16-D16</f>
        <v>2000</v>
      </c>
    </row>
    <row r="17" spans="2:6" x14ac:dyDescent="0.25">
      <c r="B17" s="3" t="s">
        <v>31</v>
      </c>
      <c r="C17" s="25">
        <v>-18000</v>
      </c>
      <c r="D17" s="32">
        <v>-20000</v>
      </c>
      <c r="E17" s="39">
        <f>C17-D17</f>
        <v>2000</v>
      </c>
    </row>
    <row r="18" spans="2:6" x14ac:dyDescent="0.25">
      <c r="B18" s="3" t="s">
        <v>32</v>
      </c>
      <c r="C18" s="4">
        <v>104000</v>
      </c>
      <c r="D18" s="1">
        <v>183000</v>
      </c>
      <c r="E18" s="39">
        <f>D18-C18</f>
        <v>79000</v>
      </c>
    </row>
    <row r="19" spans="2:6" x14ac:dyDescent="0.25">
      <c r="B19" s="3" t="s">
        <v>33</v>
      </c>
      <c r="C19" s="25">
        <v>-12000</v>
      </c>
      <c r="D19" s="32">
        <v>-32000</v>
      </c>
      <c r="E19" s="39">
        <f>C19-D19</f>
        <v>20000</v>
      </c>
    </row>
    <row r="20" spans="2:6" x14ac:dyDescent="0.25">
      <c r="B20" s="3" t="s">
        <v>34</v>
      </c>
      <c r="C20" s="4">
        <v>200000</v>
      </c>
      <c r="D20" s="1">
        <v>270000</v>
      </c>
      <c r="E20" s="39">
        <f>D20-C20</f>
        <v>70000</v>
      </c>
      <c r="F20" s="40"/>
    </row>
    <row r="21" spans="2:6" x14ac:dyDescent="0.25">
      <c r="B21" s="3" t="s">
        <v>35</v>
      </c>
      <c r="C21" s="25">
        <v>-126000</v>
      </c>
      <c r="D21" s="32">
        <v>-149000</v>
      </c>
      <c r="E21" s="39">
        <f>C21-D21</f>
        <v>23000</v>
      </c>
    </row>
    <row r="22" spans="2:6" x14ac:dyDescent="0.25">
      <c r="B22" s="3" t="s">
        <v>36</v>
      </c>
      <c r="C22" s="4">
        <v>280000</v>
      </c>
      <c r="D22" s="1">
        <v>340000</v>
      </c>
      <c r="E22" s="39">
        <f>D22-C22</f>
        <v>60000</v>
      </c>
    </row>
    <row r="23" spans="2:6" x14ac:dyDescent="0.25">
      <c r="B23" s="3" t="s">
        <v>37</v>
      </c>
      <c r="C23" s="25">
        <v>-27000</v>
      </c>
      <c r="D23" s="32">
        <v>-50000</v>
      </c>
      <c r="E23" s="39">
        <f>C23-D23</f>
        <v>23000</v>
      </c>
    </row>
    <row r="24" spans="2:6" x14ac:dyDescent="0.25">
      <c r="B24" s="5" t="s">
        <v>44</v>
      </c>
      <c r="C24" s="6">
        <v>231000</v>
      </c>
      <c r="D24" s="30">
        <v>155000</v>
      </c>
      <c r="E24" s="36"/>
      <c r="F24" s="40">
        <f>C24-D24</f>
        <v>76000</v>
      </c>
    </row>
    <row r="25" spans="2:6" x14ac:dyDescent="0.25">
      <c r="B25" s="3" t="s">
        <v>38</v>
      </c>
      <c r="C25" s="4">
        <f>SUM(C16:C24)</f>
        <v>684000</v>
      </c>
      <c r="D25" s="4">
        <f>SUM(D16:D24)</f>
        <v>747000</v>
      </c>
      <c r="E25" s="36"/>
    </row>
    <row r="26" spans="2:6" ht="9" customHeight="1" thickBot="1" x14ac:dyDescent="0.3">
      <c r="B26" s="7"/>
      <c r="C26" s="8"/>
      <c r="D26" s="31"/>
      <c r="E26" s="36"/>
    </row>
    <row r="27" spans="2:6" ht="18.75" thickTop="1" x14ac:dyDescent="0.25">
      <c r="B27" s="27" t="s">
        <v>7</v>
      </c>
      <c r="C27" s="9">
        <f>+C13+C25</f>
        <v>1052000</v>
      </c>
      <c r="D27" s="9">
        <f>+D13+D25</f>
        <v>1317000</v>
      </c>
      <c r="E27" s="36"/>
    </row>
    <row r="28" spans="2:6" ht="6" customHeight="1" x14ac:dyDescent="0.25">
      <c r="D28" s="30"/>
      <c r="E28" s="36"/>
    </row>
    <row r="29" spans="2:6" ht="23.25" x14ac:dyDescent="0.35">
      <c r="B29" s="28" t="s">
        <v>1</v>
      </c>
      <c r="C29" s="29"/>
      <c r="D29" s="22"/>
      <c r="E29" s="36"/>
    </row>
    <row r="30" spans="2:6" ht="4.5" customHeight="1" x14ac:dyDescent="0.25">
      <c r="B30" s="3"/>
      <c r="C30" s="4"/>
      <c r="D30" s="4"/>
      <c r="E30" s="36"/>
    </row>
    <row r="31" spans="2:6" x14ac:dyDescent="0.25">
      <c r="B31" s="3" t="s">
        <v>4</v>
      </c>
      <c r="C31" s="4">
        <v>126000</v>
      </c>
      <c r="D31" s="1">
        <v>228000</v>
      </c>
      <c r="E31" s="41">
        <f>D31-C31</f>
        <v>102000</v>
      </c>
    </row>
    <row r="32" spans="2:6" x14ac:dyDescent="0.25">
      <c r="B32" s="3" t="s">
        <v>39</v>
      </c>
      <c r="C32" s="4">
        <v>100000</v>
      </c>
      <c r="D32" s="1">
        <v>147000</v>
      </c>
      <c r="E32" s="41">
        <f>D32-C32</f>
        <v>47000</v>
      </c>
    </row>
    <row r="33" spans="2:7" x14ac:dyDescent="0.25">
      <c r="B33" s="3" t="s">
        <v>40</v>
      </c>
      <c r="C33" s="4">
        <v>46000</v>
      </c>
      <c r="D33" s="1">
        <v>8000</v>
      </c>
      <c r="E33" s="35"/>
      <c r="F33" s="40">
        <f>C33-D33</f>
        <v>38000</v>
      </c>
    </row>
    <row r="34" spans="2:7" x14ac:dyDescent="0.25">
      <c r="B34" s="5" t="s">
        <v>41</v>
      </c>
      <c r="C34" s="6">
        <v>133000</v>
      </c>
      <c r="D34" s="30">
        <v>84000</v>
      </c>
      <c r="E34" s="41"/>
      <c r="F34" s="40">
        <f>C34-D34</f>
        <v>49000</v>
      </c>
    </row>
    <row r="35" spans="2:7" x14ac:dyDescent="0.25">
      <c r="B35" s="3" t="s">
        <v>8</v>
      </c>
      <c r="C35" s="4">
        <f>SUM(C31:C34)</f>
        <v>405000</v>
      </c>
      <c r="D35" s="4">
        <f>SUM(D31:D34)</f>
        <v>467000</v>
      </c>
      <c r="E35" s="35"/>
    </row>
    <row r="36" spans="2:7" ht="3.75" customHeight="1" x14ac:dyDescent="0.25">
      <c r="B36" s="3"/>
      <c r="C36" s="4"/>
      <c r="D36" s="1"/>
      <c r="E36" s="36"/>
    </row>
    <row r="37" spans="2:7" ht="23.25" x14ac:dyDescent="0.35">
      <c r="B37" s="2" t="s">
        <v>10</v>
      </c>
      <c r="C37" s="4"/>
      <c r="D37" s="1"/>
      <c r="E37" s="36"/>
    </row>
    <row r="38" spans="2:7" ht="23.25" x14ac:dyDescent="0.35">
      <c r="B38" s="2" t="s">
        <v>42</v>
      </c>
      <c r="C38" s="4"/>
      <c r="D38" s="1"/>
      <c r="E38" s="36"/>
    </row>
    <row r="39" spans="2:7" x14ac:dyDescent="0.25">
      <c r="B39" s="3" t="s">
        <v>5</v>
      </c>
      <c r="C39" s="4">
        <v>500000</v>
      </c>
      <c r="D39" s="1">
        <v>491000</v>
      </c>
      <c r="E39" s="36"/>
      <c r="F39" s="42">
        <f>C39-D39</f>
        <v>9000</v>
      </c>
      <c r="G39" s="4"/>
    </row>
    <row r="40" spans="2:7" x14ac:dyDescent="0.25">
      <c r="B40" s="3"/>
      <c r="C40" s="4"/>
      <c r="D40" s="1"/>
      <c r="E40" s="36"/>
      <c r="F40" s="3"/>
      <c r="G40" s="4"/>
    </row>
    <row r="41" spans="2:7" ht="23.25" x14ac:dyDescent="0.35">
      <c r="B41" s="2" t="s">
        <v>43</v>
      </c>
      <c r="C41" s="4"/>
      <c r="D41" s="1"/>
      <c r="E41" s="36"/>
      <c r="F41" s="3"/>
      <c r="G41" s="4"/>
    </row>
    <row r="42" spans="2:7" x14ac:dyDescent="0.25">
      <c r="B42" s="26" t="s">
        <v>110</v>
      </c>
      <c r="C42" s="4"/>
      <c r="D42" s="1">
        <v>147000</v>
      </c>
      <c r="E42" s="36"/>
      <c r="F42" s="3"/>
      <c r="G42" s="4"/>
    </row>
    <row r="43" spans="2:7" x14ac:dyDescent="0.25">
      <c r="B43" s="5" t="s">
        <v>6</v>
      </c>
      <c r="C43" s="6">
        <v>147000</v>
      </c>
      <c r="D43" s="30">
        <f>'Estado de Resultados'!E27</f>
        <v>212000</v>
      </c>
      <c r="E43" s="41">
        <f>D43-C43</f>
        <v>65000</v>
      </c>
    </row>
    <row r="44" spans="2:7" x14ac:dyDescent="0.25">
      <c r="B44" s="3" t="s">
        <v>45</v>
      </c>
      <c r="C44" s="4">
        <f>SUM(C39:C43)</f>
        <v>647000</v>
      </c>
      <c r="D44" s="4">
        <f>SUM(D39:D43)</f>
        <v>850000</v>
      </c>
      <c r="E44" s="35"/>
    </row>
    <row r="45" spans="2:7" ht="15.75" thickBot="1" x14ac:dyDescent="0.3">
      <c r="B45" s="7"/>
      <c r="C45" s="8"/>
      <c r="D45" s="31"/>
      <c r="E45" s="35"/>
    </row>
    <row r="46" spans="2:7" ht="18.75" thickTop="1" x14ac:dyDescent="0.25">
      <c r="B46" s="27" t="s">
        <v>9</v>
      </c>
      <c r="C46" s="9">
        <f>+C44+C35</f>
        <v>1052000</v>
      </c>
      <c r="D46" s="9">
        <f>+D44+D35</f>
        <v>1317000</v>
      </c>
      <c r="E46" s="35"/>
    </row>
  </sheetData>
  <mergeCells count="2">
    <mergeCell ref="B2:G3"/>
    <mergeCell ref="B4:G4"/>
  </mergeCells>
  <conditionalFormatting sqref="C27">
    <cfRule type="cellIs" dxfId="4" priority="9" operator="equal">
      <formula>$C$46</formula>
    </cfRule>
  </conditionalFormatting>
  <conditionalFormatting sqref="C46">
    <cfRule type="cellIs" dxfId="3" priority="10" operator="equal">
      <formula>$C$27</formula>
    </cfRule>
  </conditionalFormatting>
  <conditionalFormatting sqref="D27">
    <cfRule type="cellIs" dxfId="2" priority="2" operator="equal">
      <formula>$D$46</formula>
    </cfRule>
  </conditionalFormatting>
  <conditionalFormatting sqref="D46">
    <cfRule type="cellIs" dxfId="1" priority="1" operator="equal">
      <formula>$D$27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63639-21DD-4934-A0EE-8CD96BFDDEF1}">
  <dimension ref="B1:E28"/>
  <sheetViews>
    <sheetView showGridLines="0" topLeftCell="A4" zoomScale="145" zoomScaleNormal="145" workbookViewId="0">
      <selection activeCell="C31" sqref="C31"/>
    </sheetView>
  </sheetViews>
  <sheetFormatPr baseColWidth="10" defaultRowHeight="15" x14ac:dyDescent="0.25"/>
  <cols>
    <col min="3" max="3" width="22.42578125" bestFit="1" customWidth="1"/>
    <col min="4" max="4" width="27.7109375" customWidth="1"/>
    <col min="5" max="5" width="11.7109375" bestFit="1" customWidth="1"/>
  </cols>
  <sheetData>
    <row r="1" spans="2:5" ht="7.5" customHeight="1" x14ac:dyDescent="0.25"/>
    <row r="2" spans="2:5" x14ac:dyDescent="0.25">
      <c r="B2" s="3"/>
      <c r="C2" s="13" t="s">
        <v>11</v>
      </c>
      <c r="D2" s="13"/>
      <c r="E2" s="13"/>
    </row>
    <row r="3" spans="2:5" x14ac:dyDescent="0.25">
      <c r="B3" s="3"/>
      <c r="C3" s="12" t="s">
        <v>12</v>
      </c>
      <c r="D3" s="12"/>
      <c r="E3" s="12"/>
    </row>
    <row r="4" spans="2:5" x14ac:dyDescent="0.25">
      <c r="B4" s="3"/>
      <c r="C4" s="3"/>
      <c r="D4" s="3"/>
      <c r="E4" s="10" t="s">
        <v>13</v>
      </c>
    </row>
    <row r="5" spans="2:5" x14ac:dyDescent="0.25">
      <c r="B5" s="3"/>
      <c r="C5" s="3" t="s">
        <v>14</v>
      </c>
      <c r="D5" s="3"/>
      <c r="E5" s="4">
        <v>2300000</v>
      </c>
    </row>
    <row r="6" spans="2:5" ht="6" customHeight="1" x14ac:dyDescent="0.25">
      <c r="B6" s="14"/>
      <c r="C6" s="5"/>
      <c r="D6" s="5"/>
      <c r="E6" s="6"/>
    </row>
    <row r="7" spans="2:5" x14ac:dyDescent="0.25">
      <c r="B7" s="14" t="str">
        <f>IF(E7=0," ","Igual")</f>
        <v>Igual</v>
      </c>
      <c r="C7" s="15" t="s">
        <v>15</v>
      </c>
      <c r="D7" s="15"/>
      <c r="E7" s="16">
        <f>E5-E6</f>
        <v>2300000</v>
      </c>
    </row>
    <row r="8" spans="2:5" x14ac:dyDescent="0.25">
      <c r="B8" s="3"/>
      <c r="C8" s="3"/>
      <c r="D8" s="3"/>
      <c r="E8" s="4"/>
    </row>
    <row r="9" spans="2:5" x14ac:dyDescent="0.25">
      <c r="B9" s="14" t="str">
        <f>IF(E9=0," ","(Más)")</f>
        <v>(Más)</v>
      </c>
      <c r="C9" s="3" t="s">
        <v>16</v>
      </c>
      <c r="D9" s="3"/>
      <c r="E9" s="4">
        <v>420000</v>
      </c>
    </row>
    <row r="10" spans="2:5" x14ac:dyDescent="0.25">
      <c r="B10" s="14" t="str">
        <f>IF(E10=0," ","(Más)")</f>
        <v>(Más)</v>
      </c>
      <c r="C10" s="5" t="s">
        <v>17</v>
      </c>
      <c r="D10" s="5"/>
      <c r="E10" s="6">
        <v>700000</v>
      </c>
    </row>
    <row r="11" spans="2:5" x14ac:dyDescent="0.25">
      <c r="B11" s="14" t="str">
        <f>IF(E11=0," ","Igual")</f>
        <v>Igual</v>
      </c>
      <c r="C11" s="17" t="s">
        <v>18</v>
      </c>
      <c r="D11" s="17"/>
      <c r="E11" s="18">
        <f>E9+E10</f>
        <v>1120000</v>
      </c>
    </row>
    <row r="12" spans="2:5" ht="8.25" customHeight="1" x14ac:dyDescent="0.25">
      <c r="B12" s="3"/>
      <c r="C12" s="3"/>
      <c r="D12" s="3"/>
      <c r="E12" s="4"/>
    </row>
    <row r="13" spans="2:5" x14ac:dyDescent="0.25">
      <c r="B13" s="14" t="str">
        <f>IF(E13=0," ","Igual")</f>
        <v>Igual</v>
      </c>
      <c r="C13" s="19" t="s">
        <v>19</v>
      </c>
      <c r="D13" s="19"/>
      <c r="E13" s="20">
        <f>E7-E11</f>
        <v>1180000</v>
      </c>
    </row>
    <row r="14" spans="2:5" ht="6.75" customHeight="1" x14ac:dyDescent="0.25">
      <c r="B14" s="3"/>
      <c r="C14" s="3"/>
      <c r="D14" s="3"/>
      <c r="E14" s="4"/>
    </row>
    <row r="15" spans="2:5" x14ac:dyDescent="0.25">
      <c r="B15" s="14" t="str">
        <f>IF(E15=0," ","(Más)")</f>
        <v>(Más)</v>
      </c>
      <c r="C15" s="3" t="s">
        <v>20</v>
      </c>
      <c r="D15" s="3"/>
      <c r="E15" s="4">
        <v>452000</v>
      </c>
    </row>
    <row r="16" spans="2:5" x14ac:dyDescent="0.25">
      <c r="B16" s="14" t="str">
        <f>IF(E16=0," ","(Más)")</f>
        <v>(Más)</v>
      </c>
      <c r="C16" s="5" t="s">
        <v>50</v>
      </c>
      <c r="D16" s="5"/>
      <c r="E16" s="6">
        <v>428000</v>
      </c>
    </row>
    <row r="17" spans="2:5" x14ac:dyDescent="0.25">
      <c r="B17" s="14" t="str">
        <f>IF(E17=0," ","Igual")</f>
        <v>Igual</v>
      </c>
      <c r="C17" s="15" t="s">
        <v>21</v>
      </c>
      <c r="D17" s="15"/>
      <c r="E17" s="16">
        <f>+E15+E16</f>
        <v>880000</v>
      </c>
    </row>
    <row r="18" spans="2:5" x14ac:dyDescent="0.25">
      <c r="B18" s="3"/>
      <c r="C18" s="3"/>
      <c r="D18" s="3"/>
      <c r="E18" s="3"/>
    </row>
    <row r="19" spans="2:5" x14ac:dyDescent="0.25">
      <c r="B19" s="14" t="str">
        <f>IF(E19=0," ","Igual")</f>
        <v>Igual</v>
      </c>
      <c r="C19" s="21" t="s">
        <v>51</v>
      </c>
      <c r="D19" s="21"/>
      <c r="E19" s="22">
        <f>E13-E17</f>
        <v>300000</v>
      </c>
    </row>
    <row r="20" spans="2:5" x14ac:dyDescent="0.25">
      <c r="B20" s="14"/>
      <c r="C20" s="26"/>
      <c r="D20" s="26"/>
      <c r="E20" s="43"/>
    </row>
    <row r="21" spans="2:5" x14ac:dyDescent="0.25">
      <c r="B21" s="14" t="s">
        <v>52</v>
      </c>
      <c r="C21" s="26" t="s">
        <v>53</v>
      </c>
      <c r="D21" s="26"/>
      <c r="E21" s="43">
        <v>28000</v>
      </c>
    </row>
    <row r="22" spans="2:5" x14ac:dyDescent="0.25">
      <c r="B22" s="14" t="s">
        <v>54</v>
      </c>
      <c r="C22" s="26" t="s">
        <v>55</v>
      </c>
      <c r="D22" s="26"/>
      <c r="E22" s="43">
        <v>50000</v>
      </c>
    </row>
    <row r="23" spans="2:5" x14ac:dyDescent="0.25">
      <c r="B23" s="14" t="str">
        <f>IF(E23=0," ","Igual")</f>
        <v>Igual</v>
      </c>
      <c r="C23" s="21" t="s">
        <v>56</v>
      </c>
      <c r="D23" s="21"/>
      <c r="E23" s="22">
        <f>E19+E21-E22</f>
        <v>278000</v>
      </c>
    </row>
    <row r="24" spans="2:5" x14ac:dyDescent="0.25">
      <c r="B24" s="3"/>
    </row>
    <row r="25" spans="2:5" x14ac:dyDescent="0.25">
      <c r="B25" s="14" t="s">
        <v>54</v>
      </c>
      <c r="C25" s="14" t="s">
        <v>22</v>
      </c>
      <c r="D25" s="3"/>
      <c r="E25" s="4">
        <v>66000</v>
      </c>
    </row>
    <row r="26" spans="2:5" x14ac:dyDescent="0.25">
      <c r="B26" s="3"/>
      <c r="C26" s="3"/>
      <c r="D26" s="3"/>
      <c r="E26" s="4"/>
    </row>
    <row r="27" spans="2:5" ht="15.75" thickBot="1" x14ac:dyDescent="0.3">
      <c r="B27" s="14" t="str">
        <f>IF(E27=0," ","Igual")</f>
        <v>Igual</v>
      </c>
      <c r="C27" s="23" t="s">
        <v>23</v>
      </c>
      <c r="D27" s="23"/>
      <c r="E27" s="24">
        <f>E23-E25</f>
        <v>212000</v>
      </c>
    </row>
    <row r="28" spans="2:5" ht="15.75" thickTop="1" x14ac:dyDescent="0.25">
      <c r="B28" s="3"/>
      <c r="C28" s="3"/>
      <c r="D28" s="3"/>
      <c r="E28" s="3"/>
    </row>
  </sheetData>
  <mergeCells count="2">
    <mergeCell ref="C2:E2"/>
    <mergeCell ref="C3:E3"/>
  </mergeCells>
  <conditionalFormatting sqref="E27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93475-5A37-4E67-9D29-995C049247BE}">
  <dimension ref="B2:G38"/>
  <sheetViews>
    <sheetView showGridLines="0" workbookViewId="0">
      <selection activeCell="J26" sqref="J26"/>
    </sheetView>
  </sheetViews>
  <sheetFormatPr baseColWidth="10" defaultRowHeight="15" x14ac:dyDescent="0.25"/>
  <cols>
    <col min="2" max="2" width="12" bestFit="1" customWidth="1"/>
    <col min="3" max="3" width="35" bestFit="1" customWidth="1"/>
    <col min="4" max="4" width="23.5703125" bestFit="1" customWidth="1"/>
    <col min="5" max="6" width="10.5703125" bestFit="1" customWidth="1"/>
    <col min="7" max="7" width="17" bestFit="1" customWidth="1"/>
  </cols>
  <sheetData>
    <row r="2" spans="2:7" x14ac:dyDescent="0.25">
      <c r="B2" s="13" t="s">
        <v>11</v>
      </c>
      <c r="C2" s="13"/>
      <c r="D2" s="13"/>
      <c r="E2" s="13"/>
      <c r="F2" s="13"/>
      <c r="G2" s="13"/>
    </row>
    <row r="3" spans="2:7" x14ac:dyDescent="0.25">
      <c r="B3" s="44" t="s">
        <v>98</v>
      </c>
      <c r="C3" s="44"/>
      <c r="D3" s="44"/>
      <c r="E3" s="44"/>
      <c r="F3" s="44"/>
      <c r="G3" s="44"/>
    </row>
    <row r="4" spans="2:7" x14ac:dyDescent="0.25">
      <c r="C4" t="s">
        <v>57</v>
      </c>
      <c r="D4" s="44" t="s">
        <v>13</v>
      </c>
      <c r="E4" s="44"/>
      <c r="F4" s="44"/>
      <c r="G4" t="s">
        <v>58</v>
      </c>
    </row>
    <row r="5" spans="2:7" x14ac:dyDescent="0.25">
      <c r="B5" t="s">
        <v>71</v>
      </c>
      <c r="C5" t="s">
        <v>14</v>
      </c>
      <c r="D5" s="1">
        <f>'Estado de Resultados'!E7</f>
        <v>2300000</v>
      </c>
      <c r="E5" s="1"/>
      <c r="F5" s="1"/>
    </row>
    <row r="6" spans="2:7" x14ac:dyDescent="0.25">
      <c r="B6" s="38" t="s">
        <v>54</v>
      </c>
      <c r="C6" s="38" t="s">
        <v>59</v>
      </c>
      <c r="D6" s="30"/>
      <c r="E6" s="30">
        <f>'Balance General'!E9</f>
        <v>33000</v>
      </c>
      <c r="F6" s="30"/>
    </row>
    <row r="7" spans="2:7" x14ac:dyDescent="0.25">
      <c r="C7" t="s">
        <v>60</v>
      </c>
      <c r="D7" s="1"/>
      <c r="E7" s="1"/>
      <c r="F7" s="1">
        <f>D5-E6</f>
        <v>2267000</v>
      </c>
      <c r="G7" t="s">
        <v>61</v>
      </c>
    </row>
    <row r="8" spans="2:7" x14ac:dyDescent="0.25">
      <c r="D8" s="1"/>
      <c r="E8" s="1"/>
      <c r="F8" s="1"/>
    </row>
    <row r="9" spans="2:7" x14ac:dyDescent="0.25">
      <c r="B9" t="s">
        <v>54</v>
      </c>
      <c r="C9" t="s">
        <v>62</v>
      </c>
      <c r="D9" s="1"/>
      <c r="E9" s="1">
        <f>'Estado de Resultados'!E11</f>
        <v>1120000</v>
      </c>
      <c r="F9" s="1"/>
    </row>
    <row r="10" spans="2:7" x14ac:dyDescent="0.25">
      <c r="B10" t="s">
        <v>54</v>
      </c>
      <c r="C10" t="s">
        <v>63</v>
      </c>
      <c r="D10" s="1"/>
      <c r="E10" s="1">
        <f>'Balance General'!E10</f>
        <v>70000</v>
      </c>
      <c r="F10" s="1"/>
    </row>
    <row r="11" spans="2:7" x14ac:dyDescent="0.25">
      <c r="B11" s="38" t="s">
        <v>52</v>
      </c>
      <c r="C11" s="38" t="s">
        <v>64</v>
      </c>
      <c r="D11" s="30">
        <f>'Balance General'!E31</f>
        <v>102000</v>
      </c>
      <c r="E11" s="30"/>
      <c r="F11" s="30"/>
    </row>
    <row r="12" spans="2:7" x14ac:dyDescent="0.25">
      <c r="B12" t="s">
        <v>66</v>
      </c>
      <c r="C12" t="s">
        <v>65</v>
      </c>
      <c r="D12" s="1"/>
      <c r="E12" s="1"/>
      <c r="F12" s="1">
        <f>D11-E9-E10</f>
        <v>-1088000</v>
      </c>
      <c r="G12" t="s">
        <v>61</v>
      </c>
    </row>
    <row r="13" spans="2:7" x14ac:dyDescent="0.25">
      <c r="D13" s="1"/>
      <c r="E13" s="1"/>
      <c r="F13" s="1"/>
    </row>
    <row r="14" spans="2:7" x14ac:dyDescent="0.25">
      <c r="B14" t="s">
        <v>54</v>
      </c>
      <c r="C14" t="s">
        <v>67</v>
      </c>
      <c r="E14" s="1">
        <f>'Estado de Resultados'!E15</f>
        <v>452000</v>
      </c>
      <c r="F14" s="1"/>
    </row>
    <row r="15" spans="2:7" x14ac:dyDescent="0.25">
      <c r="B15" t="s">
        <v>54</v>
      </c>
      <c r="C15" t="s">
        <v>68</v>
      </c>
      <c r="E15" s="1">
        <f>'Estado de Resultados'!E16</f>
        <v>428000</v>
      </c>
      <c r="F15" s="1"/>
    </row>
    <row r="16" spans="2:7" x14ac:dyDescent="0.25">
      <c r="B16" t="s">
        <v>71</v>
      </c>
      <c r="C16" t="s">
        <v>53</v>
      </c>
      <c r="D16" s="1">
        <f>'Estado de Resultados'!E21</f>
        <v>28000</v>
      </c>
      <c r="E16" s="1"/>
      <c r="F16" s="1"/>
    </row>
    <row r="17" spans="2:7" x14ac:dyDescent="0.25">
      <c r="B17" t="s">
        <v>54</v>
      </c>
      <c r="C17" t="s">
        <v>55</v>
      </c>
      <c r="E17" s="1">
        <f>'Estado de Resultados'!E22</f>
        <v>50000</v>
      </c>
      <c r="F17" s="1"/>
    </row>
    <row r="18" spans="2:7" x14ac:dyDescent="0.25">
      <c r="B18" s="38" t="s">
        <v>71</v>
      </c>
      <c r="C18" s="38" t="s">
        <v>69</v>
      </c>
      <c r="D18" s="30">
        <f>'Balance General'!E17+'Balance General'!E19+'Balance General'!E21+'Balance General'!E23</f>
        <v>68000</v>
      </c>
      <c r="E18" s="30"/>
      <c r="F18" s="30"/>
    </row>
    <row r="19" spans="2:7" x14ac:dyDescent="0.25">
      <c r="C19" t="s">
        <v>70</v>
      </c>
      <c r="D19" s="1"/>
      <c r="E19" s="1"/>
      <c r="F19" s="1">
        <f>D16+D18-E14-E15-E17</f>
        <v>-834000</v>
      </c>
      <c r="G19" t="s">
        <v>61</v>
      </c>
    </row>
    <row r="20" spans="2:7" x14ac:dyDescent="0.25">
      <c r="D20" s="1"/>
      <c r="E20" s="1"/>
      <c r="F20" s="1"/>
    </row>
    <row r="21" spans="2:7" x14ac:dyDescent="0.25">
      <c r="D21" s="1"/>
      <c r="E21" s="1"/>
      <c r="F21" s="1"/>
    </row>
    <row r="22" spans="2:7" x14ac:dyDescent="0.25">
      <c r="B22" t="s">
        <v>76</v>
      </c>
      <c r="C22" t="s">
        <v>26</v>
      </c>
      <c r="E22" s="47">
        <f>'Balance General'!E11</f>
        <v>5000</v>
      </c>
      <c r="F22" s="1"/>
      <c r="G22" t="s">
        <v>81</v>
      </c>
    </row>
    <row r="23" spans="2:7" x14ac:dyDescent="0.25">
      <c r="B23" t="s">
        <v>77</v>
      </c>
      <c r="C23" t="s">
        <v>27</v>
      </c>
      <c r="D23" s="47">
        <f>'Balance General'!F12</f>
        <v>22000</v>
      </c>
      <c r="F23" s="1"/>
      <c r="G23" t="s">
        <v>61</v>
      </c>
    </row>
    <row r="24" spans="2:7" x14ac:dyDescent="0.25">
      <c r="B24" t="s">
        <v>77</v>
      </c>
      <c r="C24" t="s">
        <v>30</v>
      </c>
      <c r="D24" s="47">
        <f>'Balance General'!F16</f>
        <v>2000</v>
      </c>
      <c r="F24" s="1"/>
      <c r="G24" t="s">
        <v>82</v>
      </c>
    </row>
    <row r="25" spans="2:7" x14ac:dyDescent="0.25">
      <c r="B25" t="s">
        <v>76</v>
      </c>
      <c r="C25" t="s">
        <v>72</v>
      </c>
      <c r="E25" s="47">
        <f>'Balance General'!E18</f>
        <v>79000</v>
      </c>
      <c r="F25" s="1"/>
    </row>
    <row r="26" spans="2:7" x14ac:dyDescent="0.25">
      <c r="B26" t="s">
        <v>76</v>
      </c>
      <c r="C26" t="s">
        <v>73</v>
      </c>
      <c r="E26" s="47">
        <f>'Balance General'!E20</f>
        <v>70000</v>
      </c>
      <c r="F26" s="1"/>
      <c r="G26" t="s">
        <v>82</v>
      </c>
    </row>
    <row r="27" spans="2:7" x14ac:dyDescent="0.25">
      <c r="B27" t="s">
        <v>76</v>
      </c>
      <c r="C27" t="s">
        <v>36</v>
      </c>
      <c r="E27" s="47">
        <f>'Balance General'!E22</f>
        <v>60000</v>
      </c>
      <c r="F27" s="1"/>
      <c r="G27" t="s">
        <v>82</v>
      </c>
    </row>
    <row r="28" spans="2:7" x14ac:dyDescent="0.25">
      <c r="B28" t="s">
        <v>77</v>
      </c>
      <c r="C28" t="s">
        <v>44</v>
      </c>
      <c r="D28" s="47">
        <f>'Balance General'!F24</f>
        <v>76000</v>
      </c>
      <c r="F28" s="1"/>
      <c r="G28" t="s">
        <v>82</v>
      </c>
    </row>
    <row r="29" spans="2:7" x14ac:dyDescent="0.25">
      <c r="B29" t="s">
        <v>76</v>
      </c>
      <c r="C29" t="s">
        <v>39</v>
      </c>
      <c r="D29" s="47">
        <f>'Balance General'!E32</f>
        <v>47000</v>
      </c>
      <c r="F29" s="1"/>
      <c r="G29" t="s">
        <v>81</v>
      </c>
    </row>
    <row r="30" spans="2:7" x14ac:dyDescent="0.25">
      <c r="B30" t="s">
        <v>77</v>
      </c>
      <c r="C30" t="s">
        <v>74</v>
      </c>
      <c r="E30" s="47">
        <f>'Balance General'!F33</f>
        <v>38000</v>
      </c>
      <c r="F30" s="1"/>
      <c r="G30" t="s">
        <v>61</v>
      </c>
    </row>
    <row r="31" spans="2:7" x14ac:dyDescent="0.25">
      <c r="B31" t="s">
        <v>77</v>
      </c>
      <c r="C31" t="s">
        <v>41</v>
      </c>
      <c r="E31" s="47">
        <f>'Balance General'!F34</f>
        <v>49000</v>
      </c>
      <c r="G31" t="s">
        <v>61</v>
      </c>
    </row>
    <row r="32" spans="2:7" x14ac:dyDescent="0.25">
      <c r="B32" t="s">
        <v>77</v>
      </c>
      <c r="C32" t="s">
        <v>5</v>
      </c>
      <c r="E32" s="47">
        <f>'Balance General'!F39</f>
        <v>9000</v>
      </c>
      <c r="G32" t="s">
        <v>81</v>
      </c>
    </row>
    <row r="33" spans="2:7" x14ac:dyDescent="0.25">
      <c r="B33" s="38" t="s">
        <v>76</v>
      </c>
      <c r="C33" s="38" t="s">
        <v>75</v>
      </c>
      <c r="D33" s="38"/>
      <c r="E33" s="48">
        <f>'Estado de Resultados'!E25</f>
        <v>66000</v>
      </c>
      <c r="F33" s="38"/>
      <c r="G33" t="s">
        <v>61</v>
      </c>
    </row>
    <row r="34" spans="2:7" x14ac:dyDescent="0.25">
      <c r="C34" s="45"/>
      <c r="D34" s="1"/>
      <c r="E34" s="1"/>
      <c r="F34" s="1">
        <f>SUM(D22:D33)-SUM(E22:E33)</f>
        <v>-229000</v>
      </c>
    </row>
    <row r="35" spans="2:7" x14ac:dyDescent="0.25">
      <c r="C35" s="45" t="s">
        <v>78</v>
      </c>
      <c r="D35" s="40">
        <f>F7+F12+F19+F34</f>
        <v>116000</v>
      </c>
      <c r="E35" s="1"/>
      <c r="F35" s="40"/>
    </row>
    <row r="36" spans="2:7" x14ac:dyDescent="0.25">
      <c r="C36" s="45" t="s">
        <v>79</v>
      </c>
      <c r="D36" s="1">
        <f>'Balance General'!C7+'Balance General'!C8</f>
        <v>81000</v>
      </c>
      <c r="E36" s="1"/>
    </row>
    <row r="37" spans="2:7" x14ac:dyDescent="0.25">
      <c r="C37" s="45" t="s">
        <v>80</v>
      </c>
      <c r="D37" s="1">
        <f>D35+D36</f>
        <v>197000</v>
      </c>
      <c r="E37" s="1"/>
    </row>
    <row r="38" spans="2:7" x14ac:dyDescent="0.25">
      <c r="D38" s="1"/>
      <c r="E38" s="1"/>
    </row>
  </sheetData>
  <mergeCells count="3">
    <mergeCell ref="D4:F4"/>
    <mergeCell ref="B2:G2"/>
    <mergeCell ref="B3:G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F4A4B-CAD4-41C5-9458-FDCDA4555D23}">
  <dimension ref="G2:L37"/>
  <sheetViews>
    <sheetView showGridLines="0" topLeftCell="D3" zoomScaleNormal="100" workbookViewId="0">
      <selection activeCell="K30" sqref="K30"/>
    </sheetView>
  </sheetViews>
  <sheetFormatPr baseColWidth="10" defaultRowHeight="15" x14ac:dyDescent="0.25"/>
  <cols>
    <col min="7" max="7" width="48.5703125" bestFit="1" customWidth="1"/>
    <col min="8" max="8" width="13.140625" bestFit="1" customWidth="1"/>
  </cols>
  <sheetData>
    <row r="2" spans="7:12" ht="15" customHeight="1" x14ac:dyDescent="0.4">
      <c r="G2" s="11" t="s">
        <v>11</v>
      </c>
      <c r="H2" s="11"/>
      <c r="I2" s="11"/>
      <c r="J2" s="52"/>
      <c r="K2" s="52"/>
      <c r="L2" s="52"/>
    </row>
    <row r="3" spans="7:12" ht="15" customHeight="1" x14ac:dyDescent="0.4">
      <c r="G3" s="11"/>
      <c r="H3" s="11"/>
      <c r="I3" s="11"/>
      <c r="J3" s="52"/>
      <c r="K3" s="52"/>
      <c r="L3" s="52"/>
    </row>
    <row r="4" spans="7:12" x14ac:dyDescent="0.25">
      <c r="G4" s="44" t="s">
        <v>83</v>
      </c>
      <c r="H4" s="44"/>
      <c r="I4" s="44"/>
      <c r="J4" s="50"/>
      <c r="K4" s="50"/>
      <c r="L4" s="50"/>
    </row>
    <row r="5" spans="7:12" x14ac:dyDescent="0.25">
      <c r="G5" s="51" t="s">
        <v>94</v>
      </c>
      <c r="H5" s="51"/>
      <c r="I5" s="51"/>
    </row>
    <row r="6" spans="7:12" ht="23.25" x14ac:dyDescent="0.35">
      <c r="G6" s="2" t="s">
        <v>84</v>
      </c>
    </row>
    <row r="8" spans="7:12" x14ac:dyDescent="0.25">
      <c r="G8" t="s">
        <v>60</v>
      </c>
      <c r="H8" s="1">
        <f>'PAPEL DE TRABAJO Método Directo'!F7</f>
        <v>2267000</v>
      </c>
    </row>
    <row r="9" spans="7:12" x14ac:dyDescent="0.25">
      <c r="G9" t="s">
        <v>85</v>
      </c>
      <c r="H9" s="1">
        <f>'PAPEL DE TRABAJO Método Directo'!F12</f>
        <v>-1088000</v>
      </c>
    </row>
    <row r="10" spans="7:12" x14ac:dyDescent="0.25">
      <c r="G10" t="s">
        <v>70</v>
      </c>
      <c r="H10" s="1">
        <f>'PAPEL DE TRABAJO Método Directo'!F19</f>
        <v>-834000</v>
      </c>
    </row>
    <row r="11" spans="7:12" x14ac:dyDescent="0.25">
      <c r="G11" t="s">
        <v>27</v>
      </c>
      <c r="H11" s="1">
        <f>'Balance General'!F12</f>
        <v>22000</v>
      </c>
    </row>
    <row r="12" spans="7:12" x14ac:dyDescent="0.25">
      <c r="G12" t="s">
        <v>40</v>
      </c>
      <c r="H12" s="1">
        <f>-'Balance General'!F33</f>
        <v>-38000</v>
      </c>
    </row>
    <row r="13" spans="7:12" x14ac:dyDescent="0.25">
      <c r="G13" t="s">
        <v>41</v>
      </c>
      <c r="H13" s="1">
        <f>-'Balance General'!F34</f>
        <v>-49000</v>
      </c>
    </row>
    <row r="14" spans="7:12" x14ac:dyDescent="0.25">
      <c r="G14" s="38" t="s">
        <v>75</v>
      </c>
      <c r="H14" s="30">
        <f>-'Estado de Resultados'!E25</f>
        <v>-66000</v>
      </c>
    </row>
    <row r="15" spans="7:12" x14ac:dyDescent="0.25">
      <c r="G15" s="58" t="s">
        <v>86</v>
      </c>
      <c r="H15" s="59">
        <f>SUM(H8:H14)</f>
        <v>214000</v>
      </c>
    </row>
    <row r="16" spans="7:12" ht="8.25" customHeight="1" x14ac:dyDescent="0.25">
      <c r="H16" s="1"/>
    </row>
    <row r="17" spans="7:8" ht="23.25" x14ac:dyDescent="0.35">
      <c r="G17" s="2" t="s">
        <v>87</v>
      </c>
      <c r="H17" s="1"/>
    </row>
    <row r="18" spans="7:8" x14ac:dyDescent="0.25">
      <c r="G18" t="s">
        <v>30</v>
      </c>
      <c r="H18" s="1">
        <f>'Balance General'!F16</f>
        <v>2000</v>
      </c>
    </row>
    <row r="19" spans="7:8" x14ac:dyDescent="0.25">
      <c r="G19" t="s">
        <v>32</v>
      </c>
      <c r="H19" s="1">
        <f>-'PAPEL DE TRABAJO Método Directo'!E25</f>
        <v>-79000</v>
      </c>
    </row>
    <row r="20" spans="7:8" x14ac:dyDescent="0.25">
      <c r="G20" t="s">
        <v>88</v>
      </c>
      <c r="H20" s="1">
        <f>-'PAPEL DE TRABAJO Método Directo'!E26</f>
        <v>-70000</v>
      </c>
    </row>
    <row r="21" spans="7:8" x14ac:dyDescent="0.25">
      <c r="G21" t="s">
        <v>36</v>
      </c>
      <c r="H21" s="1">
        <f>-'PAPEL DE TRABAJO Método Directo'!E27</f>
        <v>-60000</v>
      </c>
    </row>
    <row r="22" spans="7:8" x14ac:dyDescent="0.25">
      <c r="G22" s="38" t="s">
        <v>44</v>
      </c>
      <c r="H22" s="30">
        <f>'PAPEL DE TRABAJO Método Directo'!D28</f>
        <v>76000</v>
      </c>
    </row>
    <row r="23" spans="7:8" x14ac:dyDescent="0.25">
      <c r="G23" s="58" t="s">
        <v>89</v>
      </c>
      <c r="H23" s="59">
        <f>SUM(H18:H22)</f>
        <v>-131000</v>
      </c>
    </row>
    <row r="24" spans="7:8" ht="7.5" customHeight="1" x14ac:dyDescent="0.25">
      <c r="H24" s="1"/>
    </row>
    <row r="25" spans="7:8" x14ac:dyDescent="0.25">
      <c r="G25" s="56" t="s">
        <v>90</v>
      </c>
      <c r="H25" s="57">
        <f>H15+H23</f>
        <v>83000</v>
      </c>
    </row>
    <row r="26" spans="7:8" ht="9.75" customHeight="1" x14ac:dyDescent="0.25">
      <c r="H26" s="1"/>
    </row>
    <row r="27" spans="7:8" ht="23.25" x14ac:dyDescent="0.35">
      <c r="G27" s="2" t="s">
        <v>91</v>
      </c>
      <c r="H27" s="1"/>
    </row>
    <row r="28" spans="7:8" x14ac:dyDescent="0.25">
      <c r="G28" t="s">
        <v>26</v>
      </c>
      <c r="H28" s="1">
        <f>-'PAPEL DE TRABAJO Método Directo'!E22</f>
        <v>-5000</v>
      </c>
    </row>
    <row r="29" spans="7:8" x14ac:dyDescent="0.25">
      <c r="G29" t="s">
        <v>39</v>
      </c>
      <c r="H29" s="1">
        <f>'PAPEL DE TRABAJO Método Directo'!D29</f>
        <v>47000</v>
      </c>
    </row>
    <row r="30" spans="7:8" x14ac:dyDescent="0.25">
      <c r="G30" s="38" t="s">
        <v>5</v>
      </c>
      <c r="H30" s="30">
        <f>-'PAPEL DE TRABAJO Método Directo'!E32</f>
        <v>-9000</v>
      </c>
    </row>
    <row r="31" spans="7:8" x14ac:dyDescent="0.25">
      <c r="G31" s="60" t="s">
        <v>92</v>
      </c>
      <c r="H31" s="59">
        <f>SUM(H28:H30)</f>
        <v>33000</v>
      </c>
    </row>
    <row r="32" spans="7:8" x14ac:dyDescent="0.25">
      <c r="H32" s="1"/>
    </row>
    <row r="33" spans="7:8" x14ac:dyDescent="0.25">
      <c r="G33" t="s">
        <v>95</v>
      </c>
      <c r="H33" s="1">
        <f>H15+H23+H31</f>
        <v>116000</v>
      </c>
    </row>
    <row r="34" spans="7:8" x14ac:dyDescent="0.25">
      <c r="G34" s="38" t="s">
        <v>96</v>
      </c>
      <c r="H34" s="30">
        <f>'Balance General'!C7+'Balance General'!C8</f>
        <v>81000</v>
      </c>
    </row>
    <row r="35" spans="7:8" x14ac:dyDescent="0.25">
      <c r="G35" s="53" t="s">
        <v>93</v>
      </c>
      <c r="H35" s="54">
        <f>H33+H34</f>
        <v>197000</v>
      </c>
    </row>
    <row r="37" spans="7:8" ht="18.75" x14ac:dyDescent="0.3">
      <c r="G37" t="s">
        <v>97</v>
      </c>
      <c r="H37" s="55">
        <f>'Balance General'!D7+'Balance General'!D8</f>
        <v>197000</v>
      </c>
    </row>
  </sheetData>
  <mergeCells count="3">
    <mergeCell ref="G5:I5"/>
    <mergeCell ref="G2:I3"/>
    <mergeCell ref="G4:I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5FD61-24ED-4C61-A589-276DB9B8A709}">
  <dimension ref="B3:H24"/>
  <sheetViews>
    <sheetView showGridLines="0" tabSelected="1" zoomScale="160" zoomScaleNormal="160" workbookViewId="0">
      <selection activeCell="E10" sqref="E10"/>
    </sheetView>
  </sheetViews>
  <sheetFormatPr baseColWidth="10" defaultRowHeight="15" x14ac:dyDescent="0.25"/>
  <cols>
    <col min="2" max="2" width="13.28515625" bestFit="1" customWidth="1"/>
    <col min="3" max="3" width="19.7109375" bestFit="1" customWidth="1"/>
    <col min="4" max="4" width="9" bestFit="1" customWidth="1"/>
    <col min="5" max="5" width="8.140625" bestFit="1" customWidth="1"/>
    <col min="6" max="6" width="14.7109375" bestFit="1" customWidth="1"/>
  </cols>
  <sheetData>
    <row r="3" spans="2:8" x14ac:dyDescent="0.25">
      <c r="B3" s="13" t="s">
        <v>11</v>
      </c>
      <c r="C3" s="13"/>
      <c r="D3" s="13"/>
      <c r="E3" s="13"/>
      <c r="F3" s="13"/>
      <c r="G3" s="49"/>
      <c r="H3" s="49"/>
    </row>
    <row r="4" spans="2:8" x14ac:dyDescent="0.25">
      <c r="B4" s="44" t="s">
        <v>99</v>
      </c>
      <c r="C4" s="44"/>
      <c r="D4" s="44"/>
      <c r="E4" s="44"/>
      <c r="F4" s="44"/>
      <c r="G4" s="50"/>
      <c r="H4" s="50"/>
    </row>
    <row r="6" spans="2:8" x14ac:dyDescent="0.25">
      <c r="B6" s="29" t="s">
        <v>102</v>
      </c>
      <c r="C6" s="29" t="s">
        <v>100</v>
      </c>
      <c r="D6" s="29" t="s">
        <v>13</v>
      </c>
      <c r="E6" s="29" t="s">
        <v>13</v>
      </c>
      <c r="F6" s="29" t="s">
        <v>105</v>
      </c>
    </row>
    <row r="7" spans="2:8" x14ac:dyDescent="0.25">
      <c r="C7" t="s">
        <v>101</v>
      </c>
      <c r="D7" s="1">
        <f>'Estado de Resultados'!E27</f>
        <v>212000</v>
      </c>
      <c r="E7" s="1"/>
      <c r="F7" t="s">
        <v>105</v>
      </c>
    </row>
    <row r="8" spans="2:8" x14ac:dyDescent="0.25">
      <c r="B8" t="s">
        <v>76</v>
      </c>
      <c r="C8" t="s">
        <v>2</v>
      </c>
      <c r="D8" s="1"/>
      <c r="E8" s="1">
        <f>'Balance General'!E9</f>
        <v>33000</v>
      </c>
      <c r="F8" t="s">
        <v>105</v>
      </c>
    </row>
    <row r="9" spans="2:8" x14ac:dyDescent="0.25">
      <c r="B9" t="s">
        <v>76</v>
      </c>
      <c r="C9" t="s">
        <v>103</v>
      </c>
      <c r="D9" s="1"/>
      <c r="E9" s="1">
        <f>'Balance General'!E10</f>
        <v>70000</v>
      </c>
      <c r="F9" t="s">
        <v>105</v>
      </c>
    </row>
    <row r="10" spans="2:8" x14ac:dyDescent="0.25">
      <c r="B10" t="s">
        <v>76</v>
      </c>
      <c r="C10" t="s">
        <v>26</v>
      </c>
      <c r="D10" s="1"/>
      <c r="E10" s="1">
        <f>'Balance General'!E11</f>
        <v>5000</v>
      </c>
      <c r="F10" t="s">
        <v>106</v>
      </c>
    </row>
    <row r="11" spans="2:8" x14ac:dyDescent="0.25">
      <c r="B11" t="s">
        <v>77</v>
      </c>
      <c r="C11" t="s">
        <v>27</v>
      </c>
      <c r="D11" s="1">
        <f>'Balance General'!F12</f>
        <v>22000</v>
      </c>
      <c r="E11" s="1"/>
      <c r="F11" t="s">
        <v>105</v>
      </c>
    </row>
    <row r="12" spans="2:8" x14ac:dyDescent="0.25">
      <c r="B12" t="s">
        <v>77</v>
      </c>
      <c r="C12" t="s">
        <v>30</v>
      </c>
      <c r="D12" s="1">
        <f>'Balance General'!F16</f>
        <v>2000</v>
      </c>
      <c r="E12" s="1"/>
      <c r="F12" t="s">
        <v>107</v>
      </c>
    </row>
    <row r="13" spans="2:8" x14ac:dyDescent="0.25">
      <c r="B13" t="s">
        <v>76</v>
      </c>
      <c r="C13" t="s">
        <v>72</v>
      </c>
      <c r="D13" s="1"/>
      <c r="E13" s="1">
        <f>'Balance General'!E18</f>
        <v>79000</v>
      </c>
      <c r="F13" t="s">
        <v>107</v>
      </c>
    </row>
    <row r="14" spans="2:8" x14ac:dyDescent="0.25">
      <c r="B14" t="s">
        <v>76</v>
      </c>
      <c r="C14" t="s">
        <v>108</v>
      </c>
      <c r="D14" s="1"/>
      <c r="E14" s="1">
        <f>'Balance General'!E20</f>
        <v>70000</v>
      </c>
      <c r="F14" t="s">
        <v>107</v>
      </c>
    </row>
    <row r="15" spans="2:8" x14ac:dyDescent="0.25">
      <c r="B15" t="s">
        <v>76</v>
      </c>
      <c r="C15" t="s">
        <v>36</v>
      </c>
      <c r="D15" s="1"/>
      <c r="E15" s="1">
        <f>'Balance General'!E22</f>
        <v>60000</v>
      </c>
      <c r="F15" t="s">
        <v>107</v>
      </c>
    </row>
    <row r="16" spans="2:8" x14ac:dyDescent="0.25">
      <c r="B16" t="s">
        <v>77</v>
      </c>
      <c r="C16" t="s">
        <v>44</v>
      </c>
      <c r="D16" s="1">
        <f>'Balance General'!F24</f>
        <v>76000</v>
      </c>
      <c r="E16" s="1"/>
      <c r="F16" t="s">
        <v>107</v>
      </c>
    </row>
    <row r="17" spans="2:6" x14ac:dyDescent="0.25">
      <c r="C17" t="s">
        <v>69</v>
      </c>
      <c r="D17" s="1">
        <f>'Balance General'!E17+'Balance General'!E19+'Balance General'!E21+'Balance General'!E23</f>
        <v>68000</v>
      </c>
      <c r="E17" s="1"/>
      <c r="F17" t="s">
        <v>105</v>
      </c>
    </row>
    <row r="18" spans="2:6" x14ac:dyDescent="0.25">
      <c r="B18" t="s">
        <v>76</v>
      </c>
      <c r="C18" t="s">
        <v>4</v>
      </c>
      <c r="D18" s="1">
        <f>'Balance General'!E31</f>
        <v>102000</v>
      </c>
      <c r="E18" s="1"/>
      <c r="F18" t="s">
        <v>105</v>
      </c>
    </row>
    <row r="19" spans="2:6" x14ac:dyDescent="0.25">
      <c r="B19" t="s">
        <v>76</v>
      </c>
      <c r="C19" t="s">
        <v>104</v>
      </c>
      <c r="D19" s="1">
        <f>'Balance General'!E32</f>
        <v>47000</v>
      </c>
      <c r="E19" s="1"/>
      <c r="F19" t="s">
        <v>106</v>
      </c>
    </row>
    <row r="20" spans="2:6" x14ac:dyDescent="0.25">
      <c r="B20" t="s">
        <v>77</v>
      </c>
      <c r="C20" t="s">
        <v>40</v>
      </c>
      <c r="D20" s="1"/>
      <c r="E20" s="1">
        <f>'Balance General'!F33</f>
        <v>38000</v>
      </c>
      <c r="F20" t="s">
        <v>105</v>
      </c>
    </row>
    <row r="21" spans="2:6" x14ac:dyDescent="0.25">
      <c r="B21" s="61" t="s">
        <v>77</v>
      </c>
      <c r="C21" s="61" t="s">
        <v>41</v>
      </c>
      <c r="D21" s="46"/>
      <c r="E21" s="46">
        <f>'Balance General'!F34</f>
        <v>49000</v>
      </c>
      <c r="F21" s="61" t="s">
        <v>105</v>
      </c>
    </row>
    <row r="22" spans="2:6" x14ac:dyDescent="0.25">
      <c r="B22" s="38" t="s">
        <v>77</v>
      </c>
      <c r="C22" s="38" t="s">
        <v>5</v>
      </c>
      <c r="D22" s="30"/>
      <c r="E22" s="30">
        <f>'Balance General'!F39</f>
        <v>9000</v>
      </c>
      <c r="F22" s="38" t="s">
        <v>106</v>
      </c>
    </row>
    <row r="23" spans="2:6" x14ac:dyDescent="0.25">
      <c r="D23" s="40"/>
      <c r="E23" s="40"/>
    </row>
    <row r="24" spans="2:6" x14ac:dyDescent="0.25">
      <c r="E24" s="40"/>
    </row>
  </sheetData>
  <mergeCells count="2">
    <mergeCell ref="B3:F3"/>
    <mergeCell ref="B4:F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E9A77-6A07-4848-9F7D-230D93148334}">
  <dimension ref="E1:G37"/>
  <sheetViews>
    <sheetView showGridLines="0" zoomScale="90" zoomScaleNormal="90" workbookViewId="0">
      <selection activeCell="F7" sqref="F7"/>
    </sheetView>
  </sheetViews>
  <sheetFormatPr baseColWidth="10" defaultRowHeight="15" x14ac:dyDescent="0.25"/>
  <cols>
    <col min="5" max="5" width="49.28515625" bestFit="1" customWidth="1"/>
    <col min="6" max="6" width="23.28515625" bestFit="1" customWidth="1"/>
  </cols>
  <sheetData>
    <row r="1" spans="5:7" x14ac:dyDescent="0.25">
      <c r="E1" s="11" t="s">
        <v>11</v>
      </c>
      <c r="F1" s="11"/>
      <c r="G1" s="11"/>
    </row>
    <row r="2" spans="5:7" x14ac:dyDescent="0.25">
      <c r="E2" s="11"/>
      <c r="F2" s="11"/>
      <c r="G2" s="11"/>
    </row>
    <row r="3" spans="5:7" x14ac:dyDescent="0.25">
      <c r="E3" s="44" t="s">
        <v>83</v>
      </c>
      <c r="F3" s="44"/>
      <c r="G3" s="44"/>
    </row>
    <row r="4" spans="5:7" x14ac:dyDescent="0.25">
      <c r="E4" s="51" t="s">
        <v>94</v>
      </c>
      <c r="F4" s="51"/>
      <c r="G4" s="51"/>
    </row>
    <row r="5" spans="5:7" ht="23.25" x14ac:dyDescent="0.35">
      <c r="E5" s="2" t="s">
        <v>84</v>
      </c>
    </row>
    <row r="7" spans="5:7" x14ac:dyDescent="0.25">
      <c r="E7" s="53" t="s">
        <v>109</v>
      </c>
      <c r="F7" s="1">
        <f>'Hoja de Trabajo Indirecto'!D7</f>
        <v>212000</v>
      </c>
    </row>
    <row r="8" spans="5:7" x14ac:dyDescent="0.25">
      <c r="E8" t="s">
        <v>2</v>
      </c>
      <c r="F8" s="1">
        <f>-'Hoja de Trabajo Indirecto'!E8</f>
        <v>-33000</v>
      </c>
    </row>
    <row r="9" spans="5:7" x14ac:dyDescent="0.25">
      <c r="E9" t="s">
        <v>103</v>
      </c>
      <c r="F9" s="1">
        <f>-'Hoja de Trabajo Indirecto'!E9</f>
        <v>-70000</v>
      </c>
    </row>
    <row r="10" spans="5:7" x14ac:dyDescent="0.25">
      <c r="E10" t="s">
        <v>27</v>
      </c>
      <c r="F10" s="1">
        <f>'Hoja de Trabajo Indirecto'!D11</f>
        <v>22000</v>
      </c>
    </row>
    <row r="11" spans="5:7" x14ac:dyDescent="0.25">
      <c r="E11" t="s">
        <v>69</v>
      </c>
      <c r="F11" s="1">
        <f>'Hoja de Trabajo Indirecto'!D17</f>
        <v>68000</v>
      </c>
    </row>
    <row r="12" spans="5:7" x14ac:dyDescent="0.25">
      <c r="E12" t="s">
        <v>4</v>
      </c>
      <c r="F12" s="1">
        <f>'Hoja de Trabajo Indirecto'!D18</f>
        <v>102000</v>
      </c>
    </row>
    <row r="13" spans="5:7" x14ac:dyDescent="0.25">
      <c r="E13" t="s">
        <v>40</v>
      </c>
      <c r="F13" s="1">
        <f>-'Hoja de Trabajo Indirecto'!E20</f>
        <v>-38000</v>
      </c>
    </row>
    <row r="14" spans="5:7" x14ac:dyDescent="0.25">
      <c r="E14" s="38" t="s">
        <v>41</v>
      </c>
      <c r="F14" s="30">
        <f>-'Hoja de Trabajo Indirecto'!E21</f>
        <v>-49000</v>
      </c>
    </row>
    <row r="15" spans="5:7" x14ac:dyDescent="0.25">
      <c r="E15" s="58" t="s">
        <v>86</v>
      </c>
      <c r="F15" s="59">
        <f>SUM(F7:F14)</f>
        <v>214000</v>
      </c>
    </row>
    <row r="16" spans="5:7" x14ac:dyDescent="0.25">
      <c r="F16" s="1"/>
    </row>
    <row r="17" spans="5:6" ht="23.25" x14ac:dyDescent="0.35">
      <c r="E17" s="2" t="s">
        <v>87</v>
      </c>
      <c r="F17" s="1"/>
    </row>
    <row r="18" spans="5:6" x14ac:dyDescent="0.25">
      <c r="E18" t="s">
        <v>30</v>
      </c>
      <c r="F18" s="1">
        <f>'Hoja de Trabajo Indirecto'!D12</f>
        <v>2000</v>
      </c>
    </row>
    <row r="19" spans="5:6" x14ac:dyDescent="0.25">
      <c r="E19" t="s">
        <v>32</v>
      </c>
      <c r="F19" s="1">
        <f>-'Hoja de Trabajo Indirecto'!E13</f>
        <v>-79000</v>
      </c>
    </row>
    <row r="20" spans="5:6" x14ac:dyDescent="0.25">
      <c r="E20" t="s">
        <v>88</v>
      </c>
      <c r="F20" s="1">
        <f>-'Hoja de Trabajo Indirecto'!E14</f>
        <v>-70000</v>
      </c>
    </row>
    <row r="21" spans="5:6" x14ac:dyDescent="0.25">
      <c r="E21" t="s">
        <v>36</v>
      </c>
      <c r="F21" s="1">
        <f>-'Hoja de Trabajo Indirecto'!E15</f>
        <v>-60000</v>
      </c>
    </row>
    <row r="22" spans="5:6" x14ac:dyDescent="0.25">
      <c r="E22" s="38" t="s">
        <v>44</v>
      </c>
      <c r="F22" s="30">
        <f>'Hoja de Trabajo Indirecto'!D16</f>
        <v>76000</v>
      </c>
    </row>
    <row r="23" spans="5:6" x14ac:dyDescent="0.25">
      <c r="E23" s="58" t="s">
        <v>89</v>
      </c>
      <c r="F23" s="59">
        <f>SUM(F18:F22)</f>
        <v>-131000</v>
      </c>
    </row>
    <row r="24" spans="5:6" x14ac:dyDescent="0.25">
      <c r="F24" s="1"/>
    </row>
    <row r="25" spans="5:6" x14ac:dyDescent="0.25">
      <c r="E25" s="56" t="s">
        <v>90</v>
      </c>
      <c r="F25" s="57">
        <f>F15+F23</f>
        <v>83000</v>
      </c>
    </row>
    <row r="26" spans="5:6" x14ac:dyDescent="0.25">
      <c r="F26" s="1"/>
    </row>
    <row r="27" spans="5:6" ht="23.25" x14ac:dyDescent="0.35">
      <c r="E27" s="2" t="s">
        <v>91</v>
      </c>
      <c r="F27" s="1"/>
    </row>
    <row r="28" spans="5:6" x14ac:dyDescent="0.25">
      <c r="E28" t="s">
        <v>26</v>
      </c>
      <c r="F28" s="1">
        <f>-'Hoja de Trabajo Indirecto'!E10</f>
        <v>-5000</v>
      </c>
    </row>
    <row r="29" spans="5:6" x14ac:dyDescent="0.25">
      <c r="E29" t="s">
        <v>39</v>
      </c>
      <c r="F29" s="1">
        <f>'Hoja de Trabajo Indirecto'!D19</f>
        <v>47000</v>
      </c>
    </row>
    <row r="30" spans="5:6" x14ac:dyDescent="0.25">
      <c r="E30" s="38" t="s">
        <v>5</v>
      </c>
      <c r="F30" s="30">
        <f>-'Hoja de Trabajo Indirecto'!E22</f>
        <v>-9000</v>
      </c>
    </row>
    <row r="31" spans="5:6" x14ac:dyDescent="0.25">
      <c r="E31" s="60" t="s">
        <v>92</v>
      </c>
      <c r="F31" s="59">
        <f>SUM(F28:F30)</f>
        <v>33000</v>
      </c>
    </row>
    <row r="32" spans="5:6" x14ac:dyDescent="0.25">
      <c r="F32" s="1"/>
    </row>
    <row r="33" spans="5:6" x14ac:dyDescent="0.25">
      <c r="E33" t="s">
        <v>95</v>
      </c>
      <c r="F33" s="1">
        <f>F15+F23+F31</f>
        <v>116000</v>
      </c>
    </row>
    <row r="34" spans="5:6" x14ac:dyDescent="0.25">
      <c r="E34" s="38" t="s">
        <v>96</v>
      </c>
      <c r="F34" s="30">
        <f>'Balance General'!C7+'Balance General'!C8</f>
        <v>81000</v>
      </c>
    </row>
    <row r="35" spans="5:6" x14ac:dyDescent="0.25">
      <c r="E35" s="53" t="s">
        <v>93</v>
      </c>
      <c r="F35" s="54">
        <f>F33+F34</f>
        <v>197000</v>
      </c>
    </row>
    <row r="37" spans="5:6" ht="18.75" x14ac:dyDescent="0.3">
      <c r="E37" t="s">
        <v>97</v>
      </c>
      <c r="F37" s="55">
        <f>'Balance General'!D7+'Balance General'!D8</f>
        <v>197000</v>
      </c>
    </row>
  </sheetData>
  <mergeCells count="3">
    <mergeCell ref="E1:G2"/>
    <mergeCell ref="E3:G3"/>
    <mergeCell ref="E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Balance General</vt:lpstr>
      <vt:lpstr>Estado de Resultados</vt:lpstr>
      <vt:lpstr>PAPEL DE TRABAJO Método Directo</vt:lpstr>
      <vt:lpstr>FLUJO DE EFECTIVO METODO DIRECT</vt:lpstr>
      <vt:lpstr>Hoja de Trabajo Indirecto</vt:lpstr>
      <vt:lpstr>Método Indirecto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Noan</dc:creator>
  <cp:lastModifiedBy>César</cp:lastModifiedBy>
  <dcterms:created xsi:type="dcterms:W3CDTF">2018-07-07T16:30:48Z</dcterms:created>
  <dcterms:modified xsi:type="dcterms:W3CDTF">2019-09-24T20:15:09Z</dcterms:modified>
</cp:coreProperties>
</file>